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codeName="ThisWorkbook"/>
  <mc:AlternateContent xmlns:mc="http://schemas.openxmlformats.org/markup-compatibility/2006">
    <mc:Choice Requires="x15">
      <x15ac:absPath xmlns:x15ac="http://schemas.microsoft.com/office/spreadsheetml/2010/11/ac" url="D:\PAPER\2019 Temp proxy manuscript\SST proxy manuscript 3nd revision\"/>
    </mc:Choice>
  </mc:AlternateContent>
  <xr:revisionPtr revIDLastSave="0" documentId="13_ncr:1_{C809AC6F-E206-4813-871C-7B70DDBB94F9}" xr6:coauthVersionLast="45" xr6:coauthVersionMax="45" xr10:uidLastSave="{00000000-0000-0000-0000-000000000000}"/>
  <bookViews>
    <workbookView xWindow="20680" yWindow="-108" windowWidth="21004" windowHeight="11303" activeTab="4" xr2:uid="{00000000-000D-0000-FFFF-FFFF00000000}"/>
  </bookViews>
  <sheets>
    <sheet name="Table S1" sheetId="1" r:id="rId1"/>
    <sheet name="Table S2" sheetId="2" r:id="rId2"/>
    <sheet name="Table S3" sheetId="3" r:id="rId3"/>
    <sheet name="Table S4" sheetId="4" r:id="rId4"/>
    <sheet name="Table S5" sheetId="5" r:id="rId5"/>
  </sheets>
  <calcPr calcId="18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5" i="3" l="1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Y26" i="1" l="1"/>
  <c r="X26" i="1"/>
  <c r="W26" i="1"/>
  <c r="V26" i="1"/>
  <c r="U26" i="1"/>
  <c r="T26" i="1"/>
  <c r="Y25" i="1"/>
  <c r="X25" i="1"/>
  <c r="W25" i="1"/>
  <c r="V25" i="1"/>
  <c r="U25" i="1"/>
  <c r="T25" i="1"/>
  <c r="Y24" i="1"/>
  <c r="X24" i="1"/>
  <c r="W24" i="1"/>
  <c r="V24" i="1"/>
  <c r="U24" i="1"/>
  <c r="T24" i="1"/>
  <c r="Y23" i="1"/>
  <c r="X23" i="1"/>
  <c r="W23" i="1"/>
  <c r="V23" i="1"/>
  <c r="U23" i="1"/>
  <c r="T23" i="1"/>
  <c r="Y22" i="1"/>
  <c r="X22" i="1"/>
  <c r="W22" i="1"/>
  <c r="V22" i="1"/>
  <c r="U22" i="1"/>
  <c r="T22" i="1"/>
  <c r="Y21" i="1"/>
  <c r="X21" i="1"/>
  <c r="W21" i="1"/>
  <c r="V21" i="1"/>
  <c r="U21" i="1"/>
  <c r="T21" i="1"/>
  <c r="Y20" i="1"/>
  <c r="X20" i="1"/>
  <c r="W20" i="1"/>
  <c r="V20" i="1"/>
  <c r="U20" i="1"/>
  <c r="T20" i="1"/>
  <c r="Y19" i="1"/>
  <c r="X19" i="1"/>
  <c r="W19" i="1"/>
  <c r="V19" i="1"/>
  <c r="U19" i="1"/>
  <c r="T19" i="1"/>
  <c r="Y18" i="1"/>
  <c r="X18" i="1"/>
  <c r="W18" i="1"/>
  <c r="V18" i="1"/>
  <c r="U18" i="1"/>
  <c r="T18" i="1"/>
  <c r="Y17" i="1"/>
  <c r="X17" i="1"/>
  <c r="W17" i="1"/>
  <c r="V17" i="1"/>
  <c r="U17" i="1"/>
  <c r="T17" i="1"/>
  <c r="Y16" i="1"/>
  <c r="X16" i="1"/>
  <c r="W16" i="1"/>
  <c r="V16" i="1"/>
  <c r="U16" i="1"/>
  <c r="T16" i="1"/>
  <c r="Y15" i="1"/>
  <c r="X15" i="1"/>
  <c r="W15" i="1"/>
  <c r="V15" i="1"/>
  <c r="U15" i="1"/>
  <c r="T15" i="1"/>
  <c r="Y14" i="1"/>
  <c r="X14" i="1"/>
  <c r="W14" i="1"/>
  <c r="V14" i="1"/>
  <c r="U14" i="1"/>
  <c r="T14" i="1"/>
  <c r="Y13" i="1"/>
  <c r="X13" i="1"/>
  <c r="W13" i="1"/>
  <c r="V13" i="1"/>
  <c r="U13" i="1"/>
  <c r="T13" i="1"/>
  <c r="Y12" i="1"/>
  <c r="X12" i="1"/>
  <c r="W12" i="1"/>
  <c r="V12" i="1"/>
  <c r="U12" i="1"/>
  <c r="T12" i="1"/>
  <c r="Y11" i="1"/>
  <c r="X11" i="1"/>
  <c r="W11" i="1"/>
  <c r="V11" i="1"/>
  <c r="U11" i="1"/>
  <c r="T11" i="1"/>
  <c r="Y10" i="1"/>
  <c r="X10" i="1"/>
  <c r="W10" i="1"/>
  <c r="V10" i="1"/>
  <c r="U10" i="1"/>
  <c r="T10" i="1"/>
  <c r="Y9" i="1"/>
  <c r="X9" i="1"/>
  <c r="W9" i="1"/>
  <c r="V9" i="1"/>
  <c r="U9" i="1"/>
  <c r="T9" i="1"/>
  <c r="Y8" i="1"/>
  <c r="X8" i="1"/>
  <c r="W8" i="1"/>
  <c r="V8" i="1"/>
  <c r="U8" i="1"/>
  <c r="T8" i="1"/>
  <c r="Y7" i="1"/>
  <c r="X7" i="1"/>
  <c r="W7" i="1"/>
  <c r="V7" i="1"/>
  <c r="U7" i="1"/>
  <c r="T7" i="1"/>
  <c r="Y6" i="1"/>
  <c r="X6" i="1"/>
  <c r="W6" i="1"/>
  <c r="V6" i="1"/>
  <c r="U6" i="1"/>
  <c r="T6" i="1"/>
  <c r="Y5" i="1"/>
  <c r="X5" i="1"/>
  <c r="W5" i="1"/>
  <c r="V5" i="1"/>
  <c r="U5" i="1"/>
  <c r="T5" i="1"/>
  <c r="Y4" i="1"/>
  <c r="X4" i="1"/>
  <c r="W4" i="1"/>
  <c r="V4" i="1"/>
  <c r="U4" i="1"/>
  <c r="T4" i="1"/>
  <c r="L4" i="5" l="1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3" i="5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4" i="4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I4" i="5" l="1"/>
  <c r="K4" i="5" s="1"/>
  <c r="I5" i="5"/>
  <c r="K5" i="5" s="1"/>
  <c r="I6" i="5"/>
  <c r="K6" i="5" s="1"/>
  <c r="I7" i="5"/>
  <c r="K7" i="5" s="1"/>
  <c r="I8" i="5"/>
  <c r="K8" i="5" s="1"/>
  <c r="I9" i="5"/>
  <c r="K9" i="5" s="1"/>
  <c r="I10" i="5"/>
  <c r="K10" i="5" s="1"/>
  <c r="I11" i="5"/>
  <c r="K11" i="5" s="1"/>
  <c r="I12" i="5"/>
  <c r="K12" i="5" s="1"/>
  <c r="I13" i="5"/>
  <c r="K13" i="5" s="1"/>
  <c r="I14" i="5"/>
  <c r="K14" i="5" s="1"/>
  <c r="I15" i="5"/>
  <c r="K15" i="5" s="1"/>
  <c r="I16" i="5"/>
  <c r="K16" i="5" s="1"/>
  <c r="I17" i="5"/>
  <c r="K17" i="5" s="1"/>
  <c r="I18" i="5"/>
  <c r="K18" i="5" s="1"/>
  <c r="I19" i="5"/>
  <c r="K19" i="5" s="1"/>
  <c r="I20" i="5"/>
  <c r="K20" i="5" s="1"/>
  <c r="I21" i="5"/>
  <c r="K21" i="5" s="1"/>
  <c r="I22" i="5"/>
  <c r="K22" i="5" s="1"/>
  <c r="I3" i="5"/>
  <c r="X5" i="4"/>
  <c r="X6" i="4"/>
  <c r="X7" i="4"/>
  <c r="X8" i="4"/>
  <c r="X9" i="4"/>
  <c r="X10" i="4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X26" i="4"/>
  <c r="X4" i="4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K3" i="5" l="1"/>
  <c r="Z26" i="4"/>
  <c r="Z10" i="4"/>
  <c r="Z21" i="4"/>
  <c r="AB5" i="4" l="1"/>
  <c r="AB6" i="4"/>
  <c r="AB7" i="4"/>
  <c r="AB8" i="4"/>
  <c r="AB9" i="4"/>
  <c r="AB10" i="4"/>
  <c r="AB11" i="4"/>
  <c r="AB12" i="4"/>
  <c r="AB13" i="4"/>
  <c r="AB14" i="4"/>
  <c r="AB15" i="4"/>
  <c r="AB16" i="4"/>
  <c r="AB17" i="4"/>
  <c r="AB18" i="4"/>
  <c r="AB19" i="4"/>
  <c r="AB20" i="4"/>
  <c r="AB21" i="4"/>
  <c r="AB22" i="4"/>
  <c r="AB23" i="4"/>
  <c r="AB24" i="4"/>
  <c r="AB25" i="4"/>
  <c r="AB26" i="4"/>
  <c r="AB4" i="4"/>
  <c r="AA5" i="4"/>
  <c r="AA6" i="4"/>
  <c r="AA7" i="4"/>
  <c r="AA8" i="4"/>
  <c r="AA9" i="4"/>
  <c r="AA10" i="4"/>
  <c r="AA11" i="4"/>
  <c r="AA12" i="4"/>
  <c r="AA13" i="4"/>
  <c r="AA14" i="4"/>
  <c r="AA15" i="4"/>
  <c r="AA16" i="4"/>
  <c r="AA17" i="4"/>
  <c r="AA18" i="4"/>
  <c r="AA19" i="4"/>
  <c r="AA20" i="4"/>
  <c r="AA21" i="4"/>
  <c r="AA22" i="4"/>
  <c r="AA23" i="4"/>
  <c r="AA24" i="4"/>
  <c r="AA25" i="4"/>
  <c r="AA26" i="4"/>
  <c r="AA4" i="4"/>
  <c r="W5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4" i="4"/>
  <c r="Z5" i="4"/>
  <c r="Z6" i="4"/>
  <c r="Z7" i="4"/>
  <c r="Z8" i="4"/>
  <c r="Z9" i="4"/>
  <c r="Z11" i="4"/>
  <c r="Z12" i="4"/>
  <c r="Z13" i="4"/>
  <c r="Z14" i="4"/>
  <c r="Z15" i="4"/>
  <c r="Z16" i="4"/>
  <c r="Z17" i="4"/>
  <c r="Z18" i="4"/>
  <c r="Z19" i="4"/>
  <c r="Z20" i="4"/>
  <c r="Z22" i="4"/>
  <c r="Z23" i="4"/>
  <c r="Z24" i="4"/>
  <c r="Z25" i="4"/>
  <c r="Z4" i="4"/>
  <c r="Y26" i="4"/>
  <c r="K26" i="4"/>
  <c r="M26" i="4" s="1"/>
  <c r="Y25" i="4"/>
  <c r="K25" i="4"/>
  <c r="M25" i="4" s="1"/>
  <c r="Y24" i="4"/>
  <c r="K24" i="4"/>
  <c r="Y23" i="4"/>
  <c r="K23" i="4"/>
  <c r="M23" i="4" s="1"/>
  <c r="Y22" i="4"/>
  <c r="K22" i="4"/>
  <c r="M22" i="4" s="1"/>
  <c r="Y21" i="4"/>
  <c r="K21" i="4"/>
  <c r="M21" i="4" s="1"/>
  <c r="Y20" i="4"/>
  <c r="K20" i="4"/>
  <c r="Y19" i="4"/>
  <c r="K19" i="4"/>
  <c r="M19" i="4" s="1"/>
  <c r="Y18" i="4"/>
  <c r="K18" i="4"/>
  <c r="M18" i="4" s="1"/>
  <c r="Y17" i="4"/>
  <c r="K17" i="4"/>
  <c r="M17" i="4" s="1"/>
  <c r="Y16" i="4"/>
  <c r="K16" i="4"/>
  <c r="Y15" i="4"/>
  <c r="K15" i="4"/>
  <c r="M15" i="4" s="1"/>
  <c r="Y14" i="4"/>
  <c r="K14" i="4"/>
  <c r="M14" i="4" s="1"/>
  <c r="Y13" i="4"/>
  <c r="K13" i="4"/>
  <c r="Y12" i="4"/>
  <c r="K12" i="4"/>
  <c r="Y11" i="4"/>
  <c r="K11" i="4"/>
  <c r="M11" i="4" s="1"/>
  <c r="Y10" i="4"/>
  <c r="K10" i="4"/>
  <c r="Y9" i="4"/>
  <c r="K9" i="4"/>
  <c r="M9" i="4" s="1"/>
  <c r="Y8" i="4"/>
  <c r="K8" i="4"/>
  <c r="Y7" i="4"/>
  <c r="K7" i="4"/>
  <c r="M7" i="4" s="1"/>
  <c r="Y6" i="4"/>
  <c r="K6" i="4"/>
  <c r="M6" i="4" s="1"/>
  <c r="Y5" i="4"/>
  <c r="K5" i="4"/>
  <c r="M5" i="4" s="1"/>
  <c r="Y4" i="4"/>
  <c r="K4" i="4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P22" i="4" l="1"/>
  <c r="T22" i="4"/>
  <c r="P18" i="4"/>
  <c r="T18" i="4"/>
  <c r="P26" i="4"/>
  <c r="T26" i="4"/>
  <c r="P6" i="4"/>
  <c r="T6" i="4"/>
  <c r="P14" i="4"/>
  <c r="T14" i="4"/>
  <c r="P5" i="4"/>
  <c r="T5" i="4"/>
  <c r="P7" i="4"/>
  <c r="T7" i="4"/>
  <c r="P9" i="4"/>
  <c r="T9" i="4"/>
  <c r="P11" i="4"/>
  <c r="T11" i="4"/>
  <c r="P15" i="4"/>
  <c r="T15" i="4"/>
  <c r="P17" i="4"/>
  <c r="T17" i="4"/>
  <c r="P19" i="4"/>
  <c r="T19" i="4"/>
  <c r="P21" i="4"/>
  <c r="T21" i="4"/>
  <c r="P23" i="4"/>
  <c r="T23" i="4"/>
  <c r="P25" i="4"/>
  <c r="T25" i="4"/>
  <c r="M13" i="4"/>
  <c r="M10" i="4"/>
  <c r="M24" i="4"/>
  <c r="M20" i="4"/>
  <c r="M16" i="4"/>
  <c r="M12" i="4"/>
  <c r="M8" i="4"/>
  <c r="M4" i="4"/>
  <c r="T4" i="4" s="1"/>
  <c r="P12" i="4" l="1"/>
  <c r="T12" i="4"/>
  <c r="P16" i="4"/>
  <c r="T16" i="4"/>
  <c r="P10" i="4"/>
  <c r="T10" i="4"/>
  <c r="P13" i="4"/>
  <c r="T13" i="4"/>
  <c r="P20" i="4"/>
  <c r="T20" i="4"/>
  <c r="P8" i="4"/>
  <c r="T8" i="4"/>
  <c r="P24" i="4"/>
  <c r="T24" i="4"/>
  <c r="P4" i="4"/>
</calcChain>
</file>

<file path=xl/sharedStrings.xml><?xml version="1.0" encoding="utf-8"?>
<sst xmlns="http://schemas.openxmlformats.org/spreadsheetml/2006/main" count="266" uniqueCount="114">
  <si>
    <t>Sites</t>
    <phoneticPr fontId="2" type="noConversion"/>
  </si>
  <si>
    <t>Longitude (E)</t>
    <phoneticPr fontId="2" type="noConversion"/>
  </si>
  <si>
    <t>Latitude (N)</t>
    <phoneticPr fontId="2" type="noConversion"/>
  </si>
  <si>
    <t>WD (m)</t>
    <phoneticPr fontId="2" type="noConversion"/>
  </si>
  <si>
    <t>Longitude (°E)</t>
    <phoneticPr fontId="2" type="noConversion"/>
  </si>
  <si>
    <t>Latitude (°N)</t>
    <phoneticPr fontId="2" type="noConversion"/>
  </si>
  <si>
    <t>Sites</t>
  </si>
  <si>
    <t>WD (m)</t>
  </si>
  <si>
    <t>A6</t>
  </si>
  <si>
    <t>A9</t>
  </si>
  <si>
    <t>E503</t>
  </si>
  <si>
    <t>E600</t>
  </si>
  <si>
    <t>E700</t>
  </si>
  <si>
    <t>E701</t>
  </si>
  <si>
    <t>QD00</t>
  </si>
  <si>
    <t>QD04</t>
  </si>
  <si>
    <t>QD11a</t>
  </si>
  <si>
    <t>QD41</t>
  </si>
  <si>
    <t>SW10</t>
  </si>
  <si>
    <t>WSB</t>
  </si>
  <si>
    <t>YJXB</t>
  </si>
  <si>
    <t>MMDB</t>
  </si>
  <si>
    <t>GLB</t>
  </si>
  <si>
    <t>SXCB</t>
  </si>
  <si>
    <t>LD-GSD</t>
  </si>
  <si>
    <t>LD-11</t>
  </si>
  <si>
    <t>LD-18</t>
  </si>
  <si>
    <t>LD-21</t>
  </si>
  <si>
    <t>PRE-A8</t>
  </si>
  <si>
    <t>PRE-Y11</t>
  </si>
  <si>
    <t>PRE-Y6</t>
  </si>
  <si>
    <t>TOC (%)</t>
  </si>
  <si>
    <t>Müller et al., 1998</t>
    <phoneticPr fontId="2" type="noConversion"/>
  </si>
  <si>
    <t>LDI</t>
    <phoneticPr fontId="2" type="noConversion"/>
  </si>
  <si>
    <t>C28 1,13 (%)</t>
    <phoneticPr fontId="2" type="noConversion"/>
  </si>
  <si>
    <t>C30 1,13 (%)</t>
    <phoneticPr fontId="2" type="noConversion"/>
  </si>
  <si>
    <t>C30 1,15 (%)</t>
    <phoneticPr fontId="2" type="noConversion"/>
  </si>
  <si>
    <t>Annual residual (°C)</t>
    <phoneticPr fontId="2" type="noConversion"/>
  </si>
  <si>
    <t>%GDGT-1</t>
    <phoneticPr fontId="2" type="noConversion"/>
  </si>
  <si>
    <t>%GDGT-2</t>
    <phoneticPr fontId="2" type="noConversion"/>
  </si>
  <si>
    <t>%GDGT-3</t>
    <phoneticPr fontId="2" type="noConversion"/>
  </si>
  <si>
    <t>%Cren.</t>
    <phoneticPr fontId="2" type="noConversion"/>
  </si>
  <si>
    <t>%Cren. iso</t>
    <phoneticPr fontId="2" type="noConversion"/>
  </si>
  <si>
    <t>TEX86</t>
    <phoneticPr fontId="2" type="noConversion"/>
  </si>
  <si>
    <t>TEX86H</t>
    <phoneticPr fontId="2" type="noConversion"/>
  </si>
  <si>
    <t>BIT</t>
    <phoneticPr fontId="2" type="noConversion"/>
  </si>
  <si>
    <t>MI</t>
    <phoneticPr fontId="2" type="noConversion"/>
  </si>
  <si>
    <t>[0]/[Cren']</t>
    <phoneticPr fontId="2" type="noConversion"/>
  </si>
  <si>
    <t>Longitude (E)</t>
  </si>
  <si>
    <t>Latitude (N)</t>
  </si>
  <si>
    <t>RI-OH</t>
  </si>
  <si>
    <t>R/V Dongfanghong II</t>
    <phoneticPr fontId="2" type="noConversion"/>
  </si>
  <si>
    <t>Cruise</t>
    <phoneticPr fontId="2" type="noConversion"/>
  </si>
  <si>
    <t>R/V SHIYAN3</t>
    <phoneticPr fontId="2" type="noConversion"/>
  </si>
  <si>
    <t>Sampling time</t>
    <phoneticPr fontId="2" type="noConversion"/>
  </si>
  <si>
    <t>R/V Yuedongguan00589</t>
  </si>
  <si>
    <t>R/V Yuedongguan00589</t>
    <phoneticPr fontId="2" type="noConversion"/>
  </si>
  <si>
    <t>R/V Dongfanghong II</t>
  </si>
  <si>
    <t>R/V Xintenglonghao</t>
    <phoneticPr fontId="2" type="noConversion"/>
  </si>
  <si>
    <t>[OH-0] (%)</t>
    <phoneticPr fontId="2" type="noConversion"/>
  </si>
  <si>
    <t>[OH-1] (%)</t>
    <phoneticPr fontId="2" type="noConversion"/>
  </si>
  <si>
    <t>[OH-2] (%)</t>
    <phoneticPr fontId="2" type="noConversion"/>
  </si>
  <si>
    <t>%[OHs]</t>
    <phoneticPr fontId="2" type="noConversion"/>
  </si>
  <si>
    <t>[2]/[3]</t>
    <phoneticPr fontId="2" type="noConversion"/>
  </si>
  <si>
    <t>[0]/[Cren]</t>
    <phoneticPr fontId="2" type="noConversion"/>
  </si>
  <si>
    <t>[2]/[Cren]</t>
    <phoneticPr fontId="2" type="noConversion"/>
  </si>
  <si>
    <t>grab sampler</t>
  </si>
  <si>
    <t>grab sampler</t>
    <phoneticPr fontId="2" type="noConversion"/>
  </si>
  <si>
    <t>Sampling tool</t>
    <phoneticPr fontId="2" type="noConversion"/>
  </si>
  <si>
    <t>Gravity box corer</t>
    <phoneticPr fontId="2" type="noConversion"/>
  </si>
  <si>
    <t>Bayspar-Tierney and Tingley., 2018</t>
    <phoneticPr fontId="2" type="noConversion"/>
  </si>
  <si>
    <t>C32 1,15 (%) (river input index)</t>
    <phoneticPr fontId="2" type="noConversion"/>
  </si>
  <si>
    <t>Ring index (RI)</t>
    <phoneticPr fontId="2" type="noConversion"/>
  </si>
  <si>
    <t>Mean</t>
    <phoneticPr fontId="2" type="noConversion"/>
  </si>
  <si>
    <t>Min</t>
    <phoneticPr fontId="2" type="noConversion"/>
  </si>
  <si>
    <t>Max</t>
    <phoneticPr fontId="2" type="noConversion"/>
  </si>
  <si>
    <t>±</t>
  </si>
  <si>
    <t>±</t>
    <phoneticPr fontId="2" type="noConversion"/>
  </si>
  <si>
    <t>RI</t>
    <phoneticPr fontId="2" type="noConversion"/>
  </si>
  <si>
    <t>Feb</t>
    <phoneticPr fontId="2" type="noConversion"/>
  </si>
  <si>
    <t>Mar</t>
    <phoneticPr fontId="2" type="noConversion"/>
  </si>
  <si>
    <t>Apr</t>
    <phoneticPr fontId="2" type="noConversion"/>
  </si>
  <si>
    <t>May</t>
    <phoneticPr fontId="2" type="noConversion"/>
  </si>
  <si>
    <t>Jun</t>
    <phoneticPr fontId="2" type="noConversion"/>
  </si>
  <si>
    <t>Jul</t>
    <phoneticPr fontId="2" type="noConversion"/>
  </si>
  <si>
    <t>Aug</t>
    <phoneticPr fontId="2" type="noConversion"/>
  </si>
  <si>
    <t>Sep</t>
    <phoneticPr fontId="2" type="noConversion"/>
  </si>
  <si>
    <t>Oct</t>
    <phoneticPr fontId="2" type="noConversion"/>
  </si>
  <si>
    <t>Nov</t>
    <phoneticPr fontId="2" type="noConversion"/>
  </si>
  <si>
    <t>Dec</t>
    <phoneticPr fontId="2" type="noConversion"/>
  </si>
  <si>
    <t>Jan</t>
    <phoneticPr fontId="2" type="noConversion"/>
  </si>
  <si>
    <t>EAWM (Dec-Feb)</t>
    <phoneticPr fontId="2" type="noConversion"/>
  </si>
  <si>
    <t>EASM (May-Sep)</t>
    <phoneticPr fontId="2" type="noConversion"/>
  </si>
  <si>
    <t>Table S2: Content of TOC (%), UK'37 index as well as derived SSTs and annual residuals based on different calibrations.</t>
    <phoneticPr fontId="2" type="noConversion"/>
  </si>
  <si>
    <t>Table S3: LCD compositions, LDI index and derived SST, as well as annual and seasonl residuals.</t>
    <phoneticPr fontId="2" type="noConversion"/>
  </si>
  <si>
    <t>Table S4: Relative abundance of individual iGDGT, TEX86, TEX86H, BIT, MI and RI index, ratios of [2]/[3], [0]/[Cren], [0]/[Cren'] and [2]/[Cren], as well as proxy-derived SST and annual and winter residuals from different calibrations.</t>
    <phoneticPr fontId="2" type="noConversion"/>
  </si>
  <si>
    <t>%GDGT-0</t>
  </si>
  <si>
    <t>Table S5: OH-GDGT compositions, relative OH-GDGT ratios, and RI-OH index, as well as  RI-OH-derived SST and related residuals using diferent calibrations.</t>
    <phoneticPr fontId="2" type="noConversion"/>
  </si>
  <si>
    <t>Monthly SST (°C)</t>
    <phoneticPr fontId="2" type="noConversion"/>
  </si>
  <si>
    <t>UK'37-SST (°C)</t>
    <phoneticPr fontId="2" type="noConversion"/>
  </si>
  <si>
    <t>UK'37</t>
    <phoneticPr fontId="2" type="noConversion"/>
  </si>
  <si>
    <t>SST-LDI (°C)</t>
    <phoneticPr fontId="2" type="noConversion"/>
  </si>
  <si>
    <t>Rampen et al., 2012</t>
    <phoneticPr fontId="2" type="noConversion"/>
  </si>
  <si>
    <t>de Bar et al., 2020</t>
    <phoneticPr fontId="2" type="noConversion"/>
  </si>
  <si>
    <t>Kim et al., 2010</t>
    <phoneticPr fontId="2" type="noConversion"/>
  </si>
  <si>
    <t>Tierney and Tingley, 2014</t>
    <phoneticPr fontId="2" type="noConversion"/>
  </si>
  <si>
    <t>Jia et al., 2017</t>
    <phoneticPr fontId="2" type="noConversion"/>
  </si>
  <si>
    <t>Kim et al., 2012</t>
    <phoneticPr fontId="2" type="noConversion"/>
  </si>
  <si>
    <t>EAWM residual (°C)</t>
    <phoneticPr fontId="2" type="noConversion"/>
  </si>
  <si>
    <t>EASM residual (°C)</t>
    <phoneticPr fontId="2" type="noConversion"/>
  </si>
  <si>
    <t>Summer RI-OH-SST (°C)</t>
    <phoneticPr fontId="2" type="noConversion"/>
  </si>
  <si>
    <t>TEX86H-derived SSTs (°C)</t>
    <phoneticPr fontId="2" type="noConversion"/>
  </si>
  <si>
    <t>Table S1: Sample information, as well as annual and seasonl temperatures from the WOA18 presented in this study.</t>
    <phoneticPr fontId="2" type="noConversion"/>
  </si>
  <si>
    <t>Bayspar-Tierney and Tingley.,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</si>
</sst>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_ "/>
  </numFmts>
  <fonts count="5" x14ac:knownFonts="1">
    <font>
      <sz val="11"/>
      <color theme="1"/>
      <name val="等线"/>
      <family val="2"/>
      <scheme val="minor"/>
    </font>
    <font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/>
    <xf numFmtId="2" fontId="1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/>
    </xf>
    <xf numFmtId="2" fontId="4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/>
    </xf>
    <xf numFmtId="176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 vertical="center" wrapText="1"/>
    </xf>
    <xf numFmtId="176" fontId="1" fillId="0" borderId="0" xfId="0" applyNumberFormat="1" applyFont="1" applyAlignment="1">
      <alignment horizontal="left"/>
    </xf>
    <xf numFmtId="2" fontId="1" fillId="0" borderId="0" xfId="0" applyNumberFormat="1" applyFont="1" applyFill="1" applyAlignment="1">
      <alignment horizontal="center"/>
    </xf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/>
    <xf numFmtId="0" fontId="1" fillId="0" borderId="0" xfId="0" applyFont="1" applyAlignment="1"/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3" fillId="0" borderId="0" xfId="0" applyFont="1" applyAlignment="1"/>
    <xf numFmtId="1" fontId="1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left"/>
    </xf>
    <xf numFmtId="176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176" fontId="1" fillId="0" borderId="0" xfId="0" applyNumberFormat="1" applyFont="1" applyFill="1" applyAlignment="1">
      <alignment horizontal="left"/>
    </xf>
    <xf numFmtId="0" fontId="0" fillId="0" borderId="0" xfId="0" applyAlignment="1">
      <alignment vertical="center"/>
    </xf>
    <xf numFmtId="177" fontId="1" fillId="0" borderId="0" xfId="0" applyNumberFormat="1" applyFont="1" applyAlignment="1">
      <alignment horizontal="center"/>
    </xf>
    <xf numFmtId="0" fontId="1" fillId="0" borderId="7" xfId="0" applyFont="1" applyFill="1" applyBorder="1"/>
    <xf numFmtId="176" fontId="1" fillId="0" borderId="2" xfId="0" applyNumberFormat="1" applyFont="1" applyFill="1" applyBorder="1" applyAlignment="1">
      <alignment horizontal="center"/>
    </xf>
    <xf numFmtId="14" fontId="1" fillId="0" borderId="2" xfId="0" applyNumberFormat="1" applyFont="1" applyFill="1" applyBorder="1" applyAlignment="1">
      <alignment horizontal="left"/>
    </xf>
    <xf numFmtId="176" fontId="4" fillId="0" borderId="2" xfId="0" applyNumberFormat="1" applyFont="1" applyFill="1" applyBorder="1" applyAlignment="1">
      <alignment horizontal="left"/>
    </xf>
    <xf numFmtId="176" fontId="4" fillId="0" borderId="8" xfId="0" applyNumberFormat="1" applyFont="1" applyFill="1" applyBorder="1" applyAlignment="1">
      <alignment horizontal="left"/>
    </xf>
    <xf numFmtId="0" fontId="1" fillId="0" borderId="6" xfId="0" applyFont="1" applyFill="1" applyBorder="1"/>
    <xf numFmtId="176" fontId="1" fillId="0" borderId="0" xfId="0" applyNumberFormat="1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left"/>
    </xf>
    <xf numFmtId="176" fontId="4" fillId="0" borderId="0" xfId="0" applyNumberFormat="1" applyFont="1" applyFill="1" applyBorder="1" applyAlignment="1">
      <alignment horizontal="left"/>
    </xf>
    <xf numFmtId="176" fontId="4" fillId="0" borderId="3" xfId="0" applyNumberFormat="1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1" fontId="4" fillId="0" borderId="3" xfId="0" applyNumberFormat="1" applyFont="1" applyFill="1" applyBorder="1" applyAlignment="1">
      <alignment horizontal="left"/>
    </xf>
    <xf numFmtId="14" fontId="4" fillId="0" borderId="0" xfId="0" applyNumberFormat="1" applyFont="1" applyFill="1" applyBorder="1" applyAlignment="1">
      <alignment horizontal="left"/>
    </xf>
    <xf numFmtId="0" fontId="1" fillId="0" borderId="5" xfId="0" applyFont="1" applyFill="1" applyBorder="1"/>
    <xf numFmtId="176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horizontal="left"/>
    </xf>
    <xf numFmtId="176" fontId="4" fillId="0" borderId="4" xfId="0" applyNumberFormat="1" applyFont="1" applyFill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176" fontId="1" fillId="0" borderId="1" xfId="0" applyNumberFormat="1" applyFont="1" applyBorder="1" applyAlignment="1">
      <alignment horizontal="center"/>
    </xf>
    <xf numFmtId="176" fontId="1" fillId="0" borderId="3" xfId="0" applyNumberFormat="1" applyFont="1" applyBorder="1" applyAlignment="1">
      <alignment horizontal="center"/>
    </xf>
    <xf numFmtId="176" fontId="1" fillId="0" borderId="4" xfId="0" applyNumberFormat="1" applyFont="1" applyBorder="1" applyAlignment="1">
      <alignment horizontal="center"/>
    </xf>
    <xf numFmtId="176" fontId="1" fillId="0" borderId="0" xfId="0" applyNumberFormat="1" applyFont="1" applyFill="1" applyAlignment="1">
      <alignment horizontal="center"/>
    </xf>
    <xf numFmtId="176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/>
    <xf numFmtId="2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76" fontId="1" fillId="0" borderId="13" xfId="0" applyNumberFormat="1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176" fontId="1" fillId="0" borderId="0" xfId="0" applyNumberFormat="1" applyFont="1" applyAlignment="1">
      <alignment horizontal="left" vertical="center"/>
    </xf>
    <xf numFmtId="0" fontId="1" fillId="0" borderId="4" xfId="0" applyFont="1" applyBorder="1"/>
    <xf numFmtId="176" fontId="1" fillId="0" borderId="0" xfId="0" applyNumberFormat="1" applyFont="1" applyBorder="1" applyAlignment="1">
      <alignment horizontal="left"/>
    </xf>
    <xf numFmtId="176" fontId="1" fillId="0" borderId="3" xfId="0" applyNumberFormat="1" applyFont="1" applyBorder="1" applyAlignment="1">
      <alignment horizontal="left"/>
    </xf>
    <xf numFmtId="176" fontId="1" fillId="0" borderId="5" xfId="0" applyNumberFormat="1" applyFont="1" applyBorder="1" applyAlignment="1">
      <alignment horizontal="left"/>
    </xf>
    <xf numFmtId="176" fontId="1" fillId="0" borderId="1" xfId="0" applyNumberFormat="1" applyFont="1" applyBorder="1" applyAlignment="1">
      <alignment horizontal="left"/>
    </xf>
    <xf numFmtId="176" fontId="1" fillId="0" borderId="4" xfId="0" applyNumberFormat="1" applyFont="1" applyBorder="1" applyAlignment="1">
      <alignment horizontal="left"/>
    </xf>
    <xf numFmtId="176" fontId="1" fillId="0" borderId="6" xfId="0" applyNumberFormat="1" applyFont="1" applyBorder="1" applyAlignment="1">
      <alignment horizontal="left" vertical="center"/>
    </xf>
    <xf numFmtId="176" fontId="1" fillId="0" borderId="6" xfId="0" applyNumberFormat="1" applyFont="1" applyBorder="1" applyAlignment="1">
      <alignment horizontal="left"/>
    </xf>
    <xf numFmtId="176" fontId="1" fillId="0" borderId="5" xfId="0" applyNumberFormat="1" applyFont="1" applyBorder="1" applyAlignment="1">
      <alignment horizontal="left" vertical="center"/>
    </xf>
    <xf numFmtId="0" fontId="1" fillId="0" borderId="5" xfId="0" applyFont="1" applyBorder="1"/>
    <xf numFmtId="0" fontId="1" fillId="0" borderId="10" xfId="0" applyFont="1" applyBorder="1"/>
    <xf numFmtId="0" fontId="1" fillId="0" borderId="14" xfId="0" applyFont="1" applyBorder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220006</xdr:colOff>
      <xdr:row>27</xdr:row>
      <xdr:rowOff>89377</xdr:rowOff>
    </xdr:from>
    <xdr:to>
      <xdr:col>10</xdr:col>
      <xdr:colOff>0</xdr:colOff>
      <xdr:row>34</xdr:row>
      <xdr:rowOff>34376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72A88A0F-549D-4DF3-90F4-452261B75F35}"/>
                </a:ext>
              </a:extLst>
            </xdr:cNvPr>
            <xdr:cNvSpPr txBox="1"/>
          </xdr:nvSpPr>
          <xdr:spPr>
            <a:xfrm>
              <a:off x="220006" y="5094514"/>
              <a:ext cx="10209654" cy="1196283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US" altLang="zh-CN" sz="1400">
                  <a:latin typeface="Times New Roman" panose="02020603050405020304" pitchFamily="18" charset="0"/>
                  <a:cs typeface="Times New Roman" panose="02020603050405020304" pitchFamily="18" charset="0"/>
                </a:rPr>
                <a:t>References</a:t>
              </a:r>
            </a:p>
            <a:p>
              <a:pPr indent="-720000"/>
              <a:r>
                <a:rPr lang="en-US" altLang="zh-CN" sz="1100">
                  <a:solidFill>
                    <a:schemeClr val="dk1"/>
                  </a:solidFill>
                  <a:effectLst/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rPr>
                <a:t>Müller, P. J., Kirst, G., Ruhland, G., Von Storch, I. and Rosell-Melé, A.: Calibration of the alkenone paleotemperature index </a:t>
              </a:r>
              <a14:m>
                <m:oMath xmlns:m="http://schemas.openxmlformats.org/officeDocument/2006/math">
                  <m:sSubSup>
                    <m:sSubSupPr>
                      <m:ctrlPr>
                        <a:rPr lang="zh-CN" altLang="zh-CN" sz="11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SupPr>
                    <m:e>
                      <m:r>
                        <m:rPr>
                          <m:nor/>
                        </m:rPr>
                        <a:rPr lang="en-US" altLang="zh-CN" sz="1100">
                          <a:solidFill>
                            <a:schemeClr val="dk1"/>
                          </a:solidFill>
                          <a:effectLst/>
                          <a:latin typeface="Times New Roman" panose="02020603050405020304" pitchFamily="18" charset="0"/>
                          <a:ea typeface="+mn-ea"/>
                          <a:cs typeface="Times New Roman" panose="02020603050405020304" pitchFamily="18" charset="0"/>
                        </a:rPr>
                        <m:t>U</m:t>
                      </m:r>
                    </m:e>
                    <m:sub>
                      <m:r>
                        <m:rPr>
                          <m:nor/>
                        </m:rPr>
                        <a:rPr lang="en-US" altLang="zh-CN" sz="1100">
                          <a:solidFill>
                            <a:schemeClr val="dk1"/>
                          </a:solidFill>
                          <a:effectLst/>
                          <a:latin typeface="Times New Roman" panose="02020603050405020304" pitchFamily="18" charset="0"/>
                          <a:ea typeface="+mn-ea"/>
                          <a:cs typeface="Times New Roman" panose="02020603050405020304" pitchFamily="18" charset="0"/>
                        </a:rPr>
                        <m:t>37</m:t>
                      </m:r>
                    </m:sub>
                    <m:sup>
                      <m:r>
                        <m:rPr>
                          <m:nor/>
                        </m:rPr>
                        <a:rPr lang="en-US" altLang="zh-CN" sz="1100">
                          <a:solidFill>
                            <a:schemeClr val="dk1"/>
                          </a:solidFill>
                          <a:effectLst/>
                          <a:latin typeface="Times New Roman" panose="02020603050405020304" pitchFamily="18" charset="0"/>
                          <a:ea typeface="+mn-ea"/>
                          <a:cs typeface="Times New Roman" panose="02020603050405020304" pitchFamily="18" charset="0"/>
                        </a:rPr>
                        <m:t>K</m:t>
                      </m:r>
                      <m:r>
                        <m:rPr>
                          <m:nor/>
                        </m:rPr>
                        <a:rPr lang="en-US" altLang="zh-CN" sz="1100" i="1">
                          <a:solidFill>
                            <a:schemeClr val="dk1"/>
                          </a:solidFill>
                          <a:effectLst/>
                          <a:latin typeface="Times New Roman" panose="02020603050405020304" pitchFamily="18" charset="0"/>
                          <a:ea typeface="+mn-ea"/>
                          <a:cs typeface="Times New Roman" panose="02020603050405020304" pitchFamily="18" charset="0"/>
                        </a:rPr>
                        <m:t>′</m:t>
                      </m:r>
                    </m:sup>
                  </m:sSubSup>
                </m:oMath>
              </a14:m>
              <a:r>
                <a:rPr lang="en-US" altLang="zh-CN" sz="1100">
                  <a:solidFill>
                    <a:schemeClr val="dk1"/>
                  </a:solidFill>
                  <a:effectLst/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rPr>
                <a:t> based on core-tops from the eastern South Atlantic and the global ocean (60 N-60 S), Geochim. Cosmochim. Acta, 62(10), 1757–1772, doi: 10.1016/S0016-7037(98)00097-0, 1998.</a:t>
              </a:r>
            </a:p>
            <a:p>
              <a:pPr indent="-720000"/>
              <a:endParaRPr lang="en-US" altLang="zh-CN" sz="1100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endParaRPr>
            </a:p>
            <a:p>
              <a:pPr marL="0" indent="-720000"/>
              <a:r>
                <a:rPr lang="en-US" altLang="zh-CN" sz="1100">
                  <a:solidFill>
                    <a:schemeClr val="dk1"/>
                  </a:solidFill>
                  <a:effectLst/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rPr>
                <a:t>Tierney, J. E. and Tingley, M. P.: BAYSPLINE: A New Calibration for the Alkenone Paleothermometer, Paleoceanogr. Paleoclimatology, 33(3), 281–301, doi:10.1002/2017PA003201, 2018.</a:t>
              </a:r>
              <a:endParaRPr lang="zh-CN" altLang="zh-CN" sz="1100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endParaRPr>
            </a:p>
            <a:p>
              <a:endParaRPr lang="zh-CN" altLang="en-US" sz="11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72A88A0F-549D-4DF3-90F4-452261B75F35}"/>
                </a:ext>
              </a:extLst>
            </xdr:cNvPr>
            <xdr:cNvSpPr txBox="1"/>
          </xdr:nvSpPr>
          <xdr:spPr>
            <a:xfrm>
              <a:off x="220006" y="5094514"/>
              <a:ext cx="10209654" cy="1196283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US" altLang="zh-CN" sz="1400">
                  <a:latin typeface="Times New Roman" panose="02020603050405020304" pitchFamily="18" charset="0"/>
                  <a:cs typeface="Times New Roman" panose="02020603050405020304" pitchFamily="18" charset="0"/>
                </a:rPr>
                <a:t>References</a:t>
              </a:r>
            </a:p>
            <a:p>
              <a:pPr indent="-720000"/>
              <a:r>
                <a:rPr lang="en-US" altLang="zh-CN" sz="1100">
                  <a:solidFill>
                    <a:schemeClr val="dk1"/>
                  </a:solidFill>
                  <a:effectLst/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rPr>
                <a:t>Müller, P. J., Kirst, G., Ruhland, G., Von Storch, I. and Rosell-Melé, A.: Calibration of the alkenone paleotemperature index </a:t>
              </a:r>
              <a:r>
                <a:rPr lang="en-US" altLang="zh-CN" sz="1100" i="0">
                  <a:solidFill>
                    <a:schemeClr val="dk1"/>
                  </a:solidFill>
                  <a:effectLst/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rPr>
                <a:t>"U</a:t>
              </a:r>
              <a:r>
                <a:rPr lang="en-US" altLang="zh-CN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Times New Roman" panose="02020603050405020304" pitchFamily="18" charset="0"/>
                </a:rPr>
                <a:t>" </a:t>
              </a:r>
              <a:r>
                <a:rPr lang="zh-CN" altLang="zh-CN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altLang="zh-CN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</a:t>
              </a:r>
              <a:r>
                <a:rPr lang="en-US" altLang="zh-CN" sz="1100" i="0">
                  <a:solidFill>
                    <a:schemeClr val="dk1"/>
                  </a:solidFill>
                  <a:effectLst/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rPr>
                <a:t>37</a:t>
              </a:r>
              <a:r>
                <a:rPr lang="en-US" altLang="zh-CN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Times New Roman" panose="02020603050405020304" pitchFamily="18" charset="0"/>
                </a:rPr>
                <a:t>" ^"</a:t>
              </a:r>
              <a:r>
                <a:rPr lang="en-US" altLang="zh-CN" sz="1100" i="0">
                  <a:solidFill>
                    <a:schemeClr val="dk1"/>
                  </a:solidFill>
                  <a:effectLst/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rPr>
                <a:t>K′</a:t>
              </a:r>
              <a:r>
                <a:rPr lang="en-US" altLang="zh-CN" sz="11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Times New Roman" panose="02020603050405020304" pitchFamily="18" charset="0"/>
                </a:rPr>
                <a:t>" </a:t>
              </a:r>
              <a:r>
                <a:rPr lang="en-US" altLang="zh-CN" sz="1100">
                  <a:solidFill>
                    <a:schemeClr val="dk1"/>
                  </a:solidFill>
                  <a:effectLst/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rPr>
                <a:t> based on core-tops from the eastern South Atlantic and the global ocean (60 N-60 S), Geochim. Cosmochim. Acta, 62(10), 1757–1772, doi: 10.1016/S0016-7037(98)00097-0, 1998.</a:t>
              </a:r>
            </a:p>
            <a:p>
              <a:pPr indent="-720000"/>
              <a:endParaRPr lang="en-US" altLang="zh-CN" sz="1100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endParaRPr>
            </a:p>
            <a:p>
              <a:pPr marL="0" indent="-720000"/>
              <a:r>
                <a:rPr lang="en-US" altLang="zh-CN" sz="1100">
                  <a:solidFill>
                    <a:schemeClr val="dk1"/>
                  </a:solidFill>
                  <a:effectLst/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rPr>
                <a:t>Tierney, J. E. and Tingley, M. P.: BAYSPLINE: A New Calibration for the Alkenone Paleothermometer, Paleoceanogr. Paleoclimatology, 33(3), 281–301, doi:10.1002/2017PA003201, 2018.</a:t>
              </a:r>
              <a:endParaRPr lang="zh-CN" altLang="zh-CN" sz="1100">
                <a:solidFill>
                  <a:schemeClr val="dk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endParaRPr>
            </a:p>
            <a:p>
              <a:endParaRPr lang="zh-CN" altLang="en-US" sz="11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114586</xdr:colOff>
      <xdr:row>27</xdr:row>
      <xdr:rowOff>22917</xdr:rowOff>
    </xdr:from>
    <xdr:to>
      <xdr:col>8</xdr:col>
      <xdr:colOff>649323</xdr:colOff>
      <xdr:row>43</xdr:row>
      <xdr:rowOff>15278</xdr:rowOff>
    </xdr:to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id="{170CDAF6-7E4F-450B-B582-43AAA76DE8F0}"/>
            </a:ext>
          </a:extLst>
        </xdr:cNvPr>
        <xdr:cNvSpPr txBox="1"/>
      </xdr:nvSpPr>
      <xdr:spPr>
        <a:xfrm>
          <a:off x="779187" y="4774436"/>
          <a:ext cx="5186948" cy="28035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400">
              <a:latin typeface="Times New Roman" panose="02020603050405020304" pitchFamily="18" charset="0"/>
              <a:cs typeface="Times New Roman" panose="02020603050405020304" pitchFamily="18" charset="0"/>
            </a:rPr>
            <a:t>References</a:t>
          </a:r>
        </a:p>
        <a:p>
          <a:endParaRPr lang="en-US" altLang="zh-CN" sz="11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altLang="zh-CN">
              <a:latin typeface="Times New Roman" panose="02020603050405020304" pitchFamily="18" charset="0"/>
              <a:cs typeface="Times New Roman" panose="02020603050405020304" pitchFamily="18" charset="0"/>
            </a:rPr>
            <a:t>Jia, G., Wang, X., Guo, W. and Dong, L.: Seasonal distribution of archaeal lipids in surface water and its constraint on their sources and the TEX</a:t>
          </a:r>
          <a:r>
            <a:rPr lang="en-US" altLang="zh-CN" baseline="0">
              <a:latin typeface="Times New Roman" panose="02020603050405020304" pitchFamily="18" charset="0"/>
              <a:cs typeface="Times New Roman" panose="02020603050405020304" pitchFamily="18" charset="0"/>
            </a:rPr>
            <a:t>86</a:t>
          </a:r>
          <a:r>
            <a:rPr lang="en-US" altLang="zh-CN">
              <a:latin typeface="Times New Roman" panose="02020603050405020304" pitchFamily="18" charset="0"/>
              <a:cs typeface="Times New Roman" panose="02020603050405020304" pitchFamily="18" charset="0"/>
            </a:rPr>
            <a:t> temperature proxy in sediments of the South China Sea, J. Geophys. Res. Biogeosciences, 122(3), 592–606, doi:10.1002/2016JG003732, 2017.</a:t>
          </a:r>
        </a:p>
        <a:p>
          <a:endParaRPr lang="en-US" altLang="zh-CN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altLang="zh-CN">
              <a:latin typeface="Times New Roman" panose="02020603050405020304" pitchFamily="18" charset="0"/>
              <a:cs typeface="Times New Roman" panose="02020603050405020304" pitchFamily="18" charset="0"/>
            </a:rPr>
            <a:t>Kim, J. H., van der Meer, J., Schouten, S., Helmke, P., Willmott, V., Sangiorgi, F., Koç, N., Hopmans, E. C. and Damsté, J. S. S.: New indices and calibrations derived from the distribution of crenarchaeal isoprenoid tetraether lipids: Implications for past sea surface temperature reconstructions, Geochim. Cosmochim. Acta, 74(16), 4639–4654, doi:10.1016/j.gca.2010.05.027, 2010.</a:t>
          </a:r>
        </a:p>
        <a:p>
          <a:endParaRPr lang="en-US" altLang="zh-CN" sz="11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altLang="zh-CN">
              <a:latin typeface="Times New Roman" panose="02020603050405020304" pitchFamily="18" charset="0"/>
              <a:cs typeface="Times New Roman" panose="02020603050405020304" pitchFamily="18" charset="0"/>
            </a:rPr>
            <a:t>Tierney, J. E. and Tingley, M. P.: A Bayesian, spatially-varying calibration model for the TEX86 proxy, Geochim. Cosmochim. Acta, 127, 83–106, doi:10.1016/j.gca.2013.11.026, 2014.</a:t>
          </a:r>
          <a:endParaRPr lang="zh-CN" altLang="en-US" sz="11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Y29"/>
  <sheetViews>
    <sheetView zoomScale="120" zoomScaleNormal="120" workbookViewId="0">
      <pane xSplit="1" topLeftCell="B1" activePane="topRight" state="frozen"/>
      <selection pane="topRight" activeCell="E8" sqref="E8"/>
    </sheetView>
  </sheetViews>
  <sheetFormatPr defaultColWidth="8.81640625" defaultRowHeight="14.1" x14ac:dyDescent="0.3"/>
  <cols>
    <col min="1" max="1" width="9.54296875" style="3" customWidth="1"/>
    <col min="2" max="2" width="12.81640625" style="3" customWidth="1"/>
    <col min="3" max="3" width="13.453125" style="3" customWidth="1"/>
    <col min="4" max="4" width="10" style="3" customWidth="1"/>
    <col min="5" max="5" width="12.54296875" style="3" customWidth="1"/>
    <col min="6" max="6" width="19.6328125" style="3" customWidth="1"/>
    <col min="7" max="7" width="20.90625" customWidth="1"/>
    <col min="26" max="26" width="14.54296875" customWidth="1"/>
  </cols>
  <sheetData>
    <row r="1" spans="1:25" x14ac:dyDescent="0.3">
      <c r="A1" s="92" t="s">
        <v>112</v>
      </c>
      <c r="B1" s="93"/>
      <c r="C1" s="93"/>
      <c r="D1" s="93"/>
      <c r="E1" s="93"/>
      <c r="F1" s="93"/>
      <c r="G1" s="93"/>
    </row>
    <row r="2" spans="1:25" x14ac:dyDescent="0.3">
      <c r="A2" s="94" t="s">
        <v>0</v>
      </c>
      <c r="B2" s="96" t="s">
        <v>4</v>
      </c>
      <c r="C2" s="96" t="s">
        <v>5</v>
      </c>
      <c r="D2" s="96" t="s">
        <v>3</v>
      </c>
      <c r="E2" s="96" t="s">
        <v>54</v>
      </c>
      <c r="F2" s="96" t="s">
        <v>52</v>
      </c>
      <c r="G2" s="98" t="s">
        <v>68</v>
      </c>
      <c r="H2" s="89" t="s">
        <v>98</v>
      </c>
      <c r="I2" s="90"/>
      <c r="J2" s="90"/>
      <c r="K2" s="90"/>
      <c r="L2" s="90"/>
      <c r="M2" s="90"/>
      <c r="N2" s="90"/>
      <c r="O2" s="90"/>
      <c r="P2" s="90"/>
      <c r="Q2" s="90"/>
      <c r="R2" s="90"/>
      <c r="S2" s="91"/>
      <c r="T2" s="89" t="s">
        <v>91</v>
      </c>
      <c r="U2" s="90"/>
      <c r="V2" s="90"/>
      <c r="W2" s="89" t="s">
        <v>92</v>
      </c>
      <c r="X2" s="90"/>
      <c r="Y2" s="91"/>
    </row>
    <row r="3" spans="1:25" x14ac:dyDescent="0.3">
      <c r="A3" s="95"/>
      <c r="B3" s="97"/>
      <c r="C3" s="97"/>
      <c r="D3" s="97"/>
      <c r="E3" s="97"/>
      <c r="F3" s="97"/>
      <c r="G3" s="99"/>
      <c r="H3" s="82" t="s">
        <v>90</v>
      </c>
      <c r="I3" s="82" t="s">
        <v>79</v>
      </c>
      <c r="J3" s="82" t="s">
        <v>80</v>
      </c>
      <c r="K3" s="82" t="s">
        <v>81</v>
      </c>
      <c r="L3" s="82" t="s">
        <v>82</v>
      </c>
      <c r="M3" s="82" t="s">
        <v>83</v>
      </c>
      <c r="N3" s="82" t="s">
        <v>84</v>
      </c>
      <c r="O3" s="82" t="s">
        <v>85</v>
      </c>
      <c r="P3" s="82" t="s">
        <v>86</v>
      </c>
      <c r="Q3" s="82" t="s">
        <v>87</v>
      </c>
      <c r="R3" s="82" t="s">
        <v>88</v>
      </c>
      <c r="S3" s="83" t="s">
        <v>89</v>
      </c>
      <c r="T3" s="81" t="s">
        <v>73</v>
      </c>
      <c r="U3" s="60" t="s">
        <v>74</v>
      </c>
      <c r="V3" s="60" t="s">
        <v>75</v>
      </c>
      <c r="W3" s="81" t="s">
        <v>73</v>
      </c>
      <c r="X3" s="60" t="s">
        <v>74</v>
      </c>
      <c r="Y3" s="72" t="s">
        <v>75</v>
      </c>
    </row>
    <row r="4" spans="1:25" x14ac:dyDescent="0.3">
      <c r="A4" s="29" t="s">
        <v>30</v>
      </c>
      <c r="B4" s="30">
        <v>22.292200000000001</v>
      </c>
      <c r="C4" s="30">
        <v>113.7637</v>
      </c>
      <c r="D4" s="30">
        <v>6.5</v>
      </c>
      <c r="E4" s="31">
        <v>40757</v>
      </c>
      <c r="F4" s="32" t="s">
        <v>55</v>
      </c>
      <c r="G4" s="33" t="s">
        <v>66</v>
      </c>
      <c r="H4" s="71">
        <v>20.690999999999999</v>
      </c>
      <c r="I4" s="78">
        <v>20.9</v>
      </c>
      <c r="J4" s="78">
        <v>21.103999999999999</v>
      </c>
      <c r="K4" s="78">
        <v>22.484999999999999</v>
      </c>
      <c r="L4" s="78">
        <v>26.404</v>
      </c>
      <c r="M4" s="78">
        <v>27.213999999999999</v>
      </c>
      <c r="N4" s="78">
        <v>28.728999999999999</v>
      </c>
      <c r="O4" s="78">
        <v>29.472999999999999</v>
      </c>
      <c r="P4" s="78">
        <v>28.806000000000001</v>
      </c>
      <c r="Q4" s="78">
        <v>27.113</v>
      </c>
      <c r="R4" s="78">
        <v>24.724</v>
      </c>
      <c r="S4" s="78">
        <v>24.335999999999999</v>
      </c>
      <c r="T4" s="79">
        <f>AVERAGE(S4,H4:I4)</f>
        <v>21.975666666666665</v>
      </c>
      <c r="U4" s="73">
        <f>MIN(S4,H4:I4)</f>
        <v>20.690999999999999</v>
      </c>
      <c r="V4" s="73">
        <f>MAX(S4,H4:I4)</f>
        <v>24.335999999999999</v>
      </c>
      <c r="W4" s="79">
        <f>AVERAGE(L4:P4)</f>
        <v>28.1252</v>
      </c>
      <c r="X4" s="73">
        <f>MIN(L4:P4)</f>
        <v>26.404</v>
      </c>
      <c r="Y4" s="74">
        <f>MAX(L4:P4)</f>
        <v>29.472999999999999</v>
      </c>
    </row>
    <row r="5" spans="1:25" x14ac:dyDescent="0.3">
      <c r="A5" s="34" t="s">
        <v>29</v>
      </c>
      <c r="B5" s="35">
        <v>22.127800000000001</v>
      </c>
      <c r="C5" s="35">
        <v>113.6824</v>
      </c>
      <c r="D5" s="35">
        <v>8</v>
      </c>
      <c r="E5" s="36">
        <v>40757</v>
      </c>
      <c r="F5" s="37" t="s">
        <v>55</v>
      </c>
      <c r="G5" s="38" t="s">
        <v>66</v>
      </c>
      <c r="H5" s="71">
        <v>20.690999999999999</v>
      </c>
      <c r="I5" s="78">
        <v>20.9</v>
      </c>
      <c r="J5" s="78">
        <v>21.103999999999999</v>
      </c>
      <c r="K5" s="78">
        <v>22.484999999999999</v>
      </c>
      <c r="L5" s="78">
        <v>26.404</v>
      </c>
      <c r="M5" s="78">
        <v>27.213999999999999</v>
      </c>
      <c r="N5" s="78">
        <v>28.728999999999999</v>
      </c>
      <c r="O5" s="78">
        <v>29.472999999999999</v>
      </c>
      <c r="P5" s="78">
        <v>28.806000000000001</v>
      </c>
      <c r="Q5" s="78">
        <v>27.113</v>
      </c>
      <c r="R5" s="78">
        <v>24.724</v>
      </c>
      <c r="S5" s="78">
        <v>24.335999999999999</v>
      </c>
      <c r="T5" s="79">
        <f t="shared" ref="T5:T26" si="0">AVERAGE(S5,H5:I5)</f>
        <v>21.975666666666665</v>
      </c>
      <c r="U5" s="73">
        <f t="shared" ref="U5:U26" si="1">MIN(S5,H5:I5)</f>
        <v>20.690999999999999</v>
      </c>
      <c r="V5" s="73">
        <f t="shared" ref="V5:V26" si="2">MAX(S5,H5:I5)</f>
        <v>24.335999999999999</v>
      </c>
      <c r="W5" s="79">
        <f t="shared" ref="W5:W26" si="3">AVERAGE(L5:P5)</f>
        <v>28.1252</v>
      </c>
      <c r="X5" s="73">
        <f t="shared" ref="X5:X26" si="4">MIN(L5:P5)</f>
        <v>26.404</v>
      </c>
      <c r="Y5" s="74">
        <f t="shared" ref="Y5:Y26" si="5">MAX(L5:P5)</f>
        <v>29.472999999999999</v>
      </c>
    </row>
    <row r="6" spans="1:25" x14ac:dyDescent="0.3">
      <c r="A6" s="34" t="s">
        <v>23</v>
      </c>
      <c r="B6" s="35">
        <v>21.519583333333333</v>
      </c>
      <c r="C6" s="35">
        <v>112.70016666666666</v>
      </c>
      <c r="D6" s="39">
        <v>14</v>
      </c>
      <c r="E6" s="36">
        <v>41472</v>
      </c>
      <c r="F6" s="40" t="s">
        <v>58</v>
      </c>
      <c r="G6" s="41" t="s">
        <v>69</v>
      </c>
      <c r="H6" s="71">
        <v>22.654</v>
      </c>
      <c r="I6" s="79">
        <v>20.553000000000001</v>
      </c>
      <c r="J6" s="79">
        <v>21.896999999999998</v>
      </c>
      <c r="K6" s="79">
        <v>24.201000000000001</v>
      </c>
      <c r="L6" s="78">
        <v>26.809000000000001</v>
      </c>
      <c r="M6" s="78">
        <v>27.754999999999999</v>
      </c>
      <c r="N6" s="78">
        <v>29.45</v>
      </c>
      <c r="O6" s="79">
        <v>28.84</v>
      </c>
      <c r="P6" s="79">
        <v>28.725999999999999</v>
      </c>
      <c r="Q6" s="79">
        <v>27.405000000000001</v>
      </c>
      <c r="R6" s="78">
        <v>25.632000000000001</v>
      </c>
      <c r="S6" s="78">
        <v>23.946999999999999</v>
      </c>
      <c r="T6" s="79">
        <f t="shared" si="0"/>
        <v>22.384666666666664</v>
      </c>
      <c r="U6" s="73">
        <f t="shared" si="1"/>
        <v>20.553000000000001</v>
      </c>
      <c r="V6" s="73">
        <f t="shared" si="2"/>
        <v>23.946999999999999</v>
      </c>
      <c r="W6" s="79">
        <f t="shared" si="3"/>
        <v>28.315999999999995</v>
      </c>
      <c r="X6" s="73">
        <f t="shared" si="4"/>
        <v>26.809000000000001</v>
      </c>
      <c r="Y6" s="74">
        <f t="shared" si="5"/>
        <v>29.45</v>
      </c>
    </row>
    <row r="7" spans="1:25" x14ac:dyDescent="0.3">
      <c r="A7" s="34" t="s">
        <v>22</v>
      </c>
      <c r="B7" s="35">
        <v>21.719883333333332</v>
      </c>
      <c r="C7" s="35">
        <v>113.03015000000001</v>
      </c>
      <c r="D7" s="39">
        <v>15</v>
      </c>
      <c r="E7" s="42">
        <v>41471</v>
      </c>
      <c r="F7" s="40" t="s">
        <v>58</v>
      </c>
      <c r="G7" s="41" t="s">
        <v>69</v>
      </c>
      <c r="H7" s="13">
        <v>20.498000000000001</v>
      </c>
      <c r="I7" s="79">
        <v>20.981999999999999</v>
      </c>
      <c r="J7" s="79">
        <v>21.524999999999999</v>
      </c>
      <c r="K7" s="79">
        <v>23.725999999999999</v>
      </c>
      <c r="L7" s="78">
        <v>26.577000000000002</v>
      </c>
      <c r="M7" s="79">
        <v>27.241</v>
      </c>
      <c r="N7" s="79">
        <v>28.82</v>
      </c>
      <c r="O7" s="79">
        <v>29.039000000000001</v>
      </c>
      <c r="P7" s="79">
        <v>28.989000000000001</v>
      </c>
      <c r="Q7" s="79">
        <v>27.068000000000001</v>
      </c>
      <c r="R7" s="78">
        <v>25.177</v>
      </c>
      <c r="S7" s="79">
        <v>23.215</v>
      </c>
      <c r="T7" s="79">
        <f t="shared" si="0"/>
        <v>21.564999999999998</v>
      </c>
      <c r="U7" s="73">
        <f t="shared" si="1"/>
        <v>20.498000000000001</v>
      </c>
      <c r="V7" s="73">
        <f t="shared" si="2"/>
        <v>23.215</v>
      </c>
      <c r="W7" s="79">
        <f t="shared" si="3"/>
        <v>28.133199999999999</v>
      </c>
      <c r="X7" s="73">
        <f t="shared" si="4"/>
        <v>26.577000000000002</v>
      </c>
      <c r="Y7" s="74">
        <f t="shared" si="5"/>
        <v>29.039000000000001</v>
      </c>
    </row>
    <row r="8" spans="1:25" x14ac:dyDescent="0.3">
      <c r="A8" s="34" t="s">
        <v>28</v>
      </c>
      <c r="B8" s="35">
        <v>22.7102</v>
      </c>
      <c r="C8" s="35">
        <v>113.6818</v>
      </c>
      <c r="D8" s="35">
        <v>17.5</v>
      </c>
      <c r="E8" s="36">
        <v>40757</v>
      </c>
      <c r="F8" s="37" t="s">
        <v>56</v>
      </c>
      <c r="G8" s="38" t="s">
        <v>67</v>
      </c>
      <c r="H8" s="71">
        <v>20.690999999999999</v>
      </c>
      <c r="I8" s="78">
        <v>20.9</v>
      </c>
      <c r="J8" s="78">
        <v>21.103999999999999</v>
      </c>
      <c r="K8" s="78">
        <v>22.484999999999999</v>
      </c>
      <c r="L8" s="78">
        <v>26.404</v>
      </c>
      <c r="M8" s="78">
        <v>27.213999999999999</v>
      </c>
      <c r="N8" s="78">
        <v>28.728999999999999</v>
      </c>
      <c r="O8" s="78">
        <v>29.472999999999999</v>
      </c>
      <c r="P8" s="78">
        <v>28.806000000000001</v>
      </c>
      <c r="Q8" s="78">
        <v>27.113</v>
      </c>
      <c r="R8" s="78">
        <v>24.724</v>
      </c>
      <c r="S8" s="78">
        <v>24.335999999999999</v>
      </c>
      <c r="T8" s="79">
        <f t="shared" si="0"/>
        <v>21.975666666666665</v>
      </c>
      <c r="U8" s="73">
        <f t="shared" si="1"/>
        <v>20.690999999999999</v>
      </c>
      <c r="V8" s="73">
        <f t="shared" si="2"/>
        <v>24.335999999999999</v>
      </c>
      <c r="W8" s="79">
        <f t="shared" si="3"/>
        <v>28.1252</v>
      </c>
      <c r="X8" s="73">
        <f t="shared" si="4"/>
        <v>26.404</v>
      </c>
      <c r="Y8" s="74">
        <f t="shared" si="5"/>
        <v>29.472999999999999</v>
      </c>
    </row>
    <row r="9" spans="1:25" x14ac:dyDescent="0.3">
      <c r="A9" s="34" t="s">
        <v>14</v>
      </c>
      <c r="B9" s="35">
        <v>21.138833333333299</v>
      </c>
      <c r="C9" s="35">
        <v>110.791166666667</v>
      </c>
      <c r="D9" s="39">
        <v>18</v>
      </c>
      <c r="E9" s="42">
        <v>41130</v>
      </c>
      <c r="F9" s="40" t="s">
        <v>57</v>
      </c>
      <c r="G9" s="41" t="s">
        <v>69</v>
      </c>
      <c r="H9" s="13">
        <v>20.056999999999999</v>
      </c>
      <c r="I9" s="79">
        <v>18.733000000000001</v>
      </c>
      <c r="J9" s="79">
        <v>15.773999999999999</v>
      </c>
      <c r="K9" s="79">
        <v>21.625</v>
      </c>
      <c r="L9" s="78">
        <v>25.785</v>
      </c>
      <c r="M9" s="79">
        <v>27.687000000000001</v>
      </c>
      <c r="N9" s="79">
        <v>28.683</v>
      </c>
      <c r="O9" s="79">
        <v>28.292999999999999</v>
      </c>
      <c r="P9" s="79">
        <v>29.023</v>
      </c>
      <c r="Q9" s="79">
        <v>27.2</v>
      </c>
      <c r="R9" s="78">
        <v>25.506</v>
      </c>
      <c r="S9" s="79">
        <v>21.658999999999999</v>
      </c>
      <c r="T9" s="79">
        <f t="shared" si="0"/>
        <v>20.149666666666665</v>
      </c>
      <c r="U9" s="73">
        <f t="shared" si="1"/>
        <v>18.733000000000001</v>
      </c>
      <c r="V9" s="73">
        <f t="shared" si="2"/>
        <v>21.658999999999999</v>
      </c>
      <c r="W9" s="79">
        <f t="shared" si="3"/>
        <v>27.894200000000001</v>
      </c>
      <c r="X9" s="73">
        <f t="shared" si="4"/>
        <v>25.785</v>
      </c>
      <c r="Y9" s="74">
        <f t="shared" si="5"/>
        <v>29.023</v>
      </c>
    </row>
    <row r="10" spans="1:25" x14ac:dyDescent="0.3">
      <c r="A10" s="34" t="s">
        <v>24</v>
      </c>
      <c r="B10" s="35">
        <v>22.131499999999999</v>
      </c>
      <c r="C10" s="35">
        <v>113.80549999999999</v>
      </c>
      <c r="D10" s="39">
        <v>21</v>
      </c>
      <c r="E10" s="36">
        <v>43032</v>
      </c>
      <c r="F10" s="40" t="s">
        <v>53</v>
      </c>
      <c r="G10" s="38" t="s">
        <v>67</v>
      </c>
      <c r="H10" s="71">
        <v>20.690999999999999</v>
      </c>
      <c r="I10" s="78">
        <v>20.9</v>
      </c>
      <c r="J10" s="78">
        <v>21.103999999999999</v>
      </c>
      <c r="K10" s="78">
        <v>22.484999999999999</v>
      </c>
      <c r="L10" s="78">
        <v>26.404</v>
      </c>
      <c r="M10" s="78">
        <v>27.213999999999999</v>
      </c>
      <c r="N10" s="78">
        <v>28.728999999999999</v>
      </c>
      <c r="O10" s="78">
        <v>29.472999999999999</v>
      </c>
      <c r="P10" s="78">
        <v>28.806000000000001</v>
      </c>
      <c r="Q10" s="78">
        <v>27.113</v>
      </c>
      <c r="R10" s="78">
        <v>24.724</v>
      </c>
      <c r="S10" s="78">
        <v>24.335999999999999</v>
      </c>
      <c r="T10" s="79">
        <f t="shared" si="0"/>
        <v>21.975666666666665</v>
      </c>
      <c r="U10" s="73">
        <f t="shared" si="1"/>
        <v>20.690999999999999</v>
      </c>
      <c r="V10" s="73">
        <f t="shared" si="2"/>
        <v>24.335999999999999</v>
      </c>
      <c r="W10" s="79">
        <f t="shared" si="3"/>
        <v>28.1252</v>
      </c>
      <c r="X10" s="73">
        <f t="shared" si="4"/>
        <v>26.404</v>
      </c>
      <c r="Y10" s="74">
        <f t="shared" si="5"/>
        <v>29.472999999999999</v>
      </c>
    </row>
    <row r="11" spans="1:25" x14ac:dyDescent="0.3">
      <c r="A11" s="34" t="s">
        <v>19</v>
      </c>
      <c r="B11" s="35">
        <v>21.99</v>
      </c>
      <c r="C11" s="35">
        <v>113.72201666666666</v>
      </c>
      <c r="D11" s="39">
        <v>21</v>
      </c>
      <c r="E11" s="42">
        <v>41471</v>
      </c>
      <c r="F11" s="40" t="s">
        <v>58</v>
      </c>
      <c r="G11" s="41" t="s">
        <v>69</v>
      </c>
      <c r="H11" s="13">
        <v>20.455500000000001</v>
      </c>
      <c r="I11" s="79">
        <v>21.250500000000002</v>
      </c>
      <c r="J11" s="79">
        <v>21.353000000000002</v>
      </c>
      <c r="K11" s="79">
        <v>22.893999999999998</v>
      </c>
      <c r="L11" s="79">
        <v>26.436</v>
      </c>
      <c r="M11" s="79">
        <v>27.182499999999997</v>
      </c>
      <c r="N11" s="79">
        <v>28.625500000000002</v>
      </c>
      <c r="O11" s="79">
        <v>29.3505</v>
      </c>
      <c r="P11" s="79">
        <v>28.765000000000001</v>
      </c>
      <c r="Q11" s="79">
        <v>27.071999999999999</v>
      </c>
      <c r="R11" s="79">
        <v>25.066000000000003</v>
      </c>
      <c r="S11" s="79">
        <v>24.054000000000002</v>
      </c>
      <c r="T11" s="79">
        <f t="shared" si="0"/>
        <v>21.92</v>
      </c>
      <c r="U11" s="73">
        <f t="shared" si="1"/>
        <v>20.455500000000001</v>
      </c>
      <c r="V11" s="73">
        <f t="shared" si="2"/>
        <v>24.054000000000002</v>
      </c>
      <c r="W11" s="79">
        <f t="shared" si="3"/>
        <v>28.071899999999999</v>
      </c>
      <c r="X11" s="73">
        <f t="shared" si="4"/>
        <v>26.436</v>
      </c>
      <c r="Y11" s="74">
        <f t="shared" si="5"/>
        <v>29.3505</v>
      </c>
    </row>
    <row r="12" spans="1:25" x14ac:dyDescent="0.3">
      <c r="A12" s="34" t="s">
        <v>21</v>
      </c>
      <c r="B12" s="35">
        <v>21.249500000000001</v>
      </c>
      <c r="C12" s="35">
        <v>111.34848333333333</v>
      </c>
      <c r="D12" s="39">
        <v>26</v>
      </c>
      <c r="E12" s="36">
        <v>41472</v>
      </c>
      <c r="F12" s="40" t="s">
        <v>58</v>
      </c>
      <c r="G12" s="41" t="s">
        <v>69</v>
      </c>
      <c r="H12" s="13">
        <v>20.965</v>
      </c>
      <c r="I12" s="79">
        <v>19.574999999999999</v>
      </c>
      <c r="J12" s="79">
        <v>18.4725</v>
      </c>
      <c r="K12" s="79">
        <v>23.37</v>
      </c>
      <c r="L12" s="79">
        <v>27.295000000000002</v>
      </c>
      <c r="M12" s="79">
        <v>28.037500000000001</v>
      </c>
      <c r="N12" s="79">
        <v>28.893999999999998</v>
      </c>
      <c r="O12" s="79">
        <v>28.375</v>
      </c>
      <c r="P12" s="79">
        <v>28.9345</v>
      </c>
      <c r="Q12" s="79">
        <v>27.366</v>
      </c>
      <c r="R12" s="79">
        <v>25.666</v>
      </c>
      <c r="S12" s="79">
        <v>22.232500000000002</v>
      </c>
      <c r="T12" s="79">
        <f t="shared" si="0"/>
        <v>20.924166666666668</v>
      </c>
      <c r="U12" s="73">
        <f t="shared" si="1"/>
        <v>19.574999999999999</v>
      </c>
      <c r="V12" s="73">
        <f t="shared" si="2"/>
        <v>22.232500000000002</v>
      </c>
      <c r="W12" s="79">
        <f t="shared" si="3"/>
        <v>28.307200000000002</v>
      </c>
      <c r="X12" s="73">
        <f t="shared" si="4"/>
        <v>27.295000000000002</v>
      </c>
      <c r="Y12" s="74">
        <f t="shared" si="5"/>
        <v>28.9345</v>
      </c>
    </row>
    <row r="13" spans="1:25" x14ac:dyDescent="0.3">
      <c r="A13" s="34" t="s">
        <v>12</v>
      </c>
      <c r="B13" s="35">
        <v>21.470166666666699</v>
      </c>
      <c r="C13" s="35">
        <v>112.54283333333299</v>
      </c>
      <c r="D13" s="39">
        <v>26</v>
      </c>
      <c r="E13" s="42">
        <v>41130</v>
      </c>
      <c r="F13" s="40" t="s">
        <v>51</v>
      </c>
      <c r="G13" s="41" t="s">
        <v>69</v>
      </c>
      <c r="H13" s="13">
        <v>22.360500000000002</v>
      </c>
      <c r="I13" s="79">
        <v>20.416499999999999</v>
      </c>
      <c r="J13" s="79">
        <v>21.624499999999998</v>
      </c>
      <c r="K13" s="79">
        <v>24.2315</v>
      </c>
      <c r="L13" s="79">
        <v>26.831000000000003</v>
      </c>
      <c r="M13" s="79">
        <v>27.7605</v>
      </c>
      <c r="N13" s="79">
        <v>29.465</v>
      </c>
      <c r="O13" s="79">
        <v>28.779</v>
      </c>
      <c r="P13" s="79">
        <v>28.836500000000001</v>
      </c>
      <c r="Q13" s="79">
        <v>27.439</v>
      </c>
      <c r="R13" s="79">
        <v>25.637999999999998</v>
      </c>
      <c r="S13" s="79">
        <v>23.780999999999999</v>
      </c>
      <c r="T13" s="79">
        <f t="shared" si="0"/>
        <v>22.185999999999996</v>
      </c>
      <c r="U13" s="73">
        <f t="shared" si="1"/>
        <v>20.416499999999999</v>
      </c>
      <c r="V13" s="73">
        <f t="shared" si="2"/>
        <v>23.780999999999999</v>
      </c>
      <c r="W13" s="79">
        <f t="shared" si="3"/>
        <v>28.334399999999999</v>
      </c>
      <c r="X13" s="73">
        <f t="shared" si="4"/>
        <v>26.831000000000003</v>
      </c>
      <c r="Y13" s="74">
        <f t="shared" si="5"/>
        <v>29.465</v>
      </c>
    </row>
    <row r="14" spans="1:25" x14ac:dyDescent="0.3">
      <c r="A14" s="34" t="s">
        <v>20</v>
      </c>
      <c r="B14" s="35">
        <v>21.401066666666665</v>
      </c>
      <c r="C14" s="35">
        <v>111.8013</v>
      </c>
      <c r="D14" s="39">
        <v>26.8</v>
      </c>
      <c r="E14" s="42">
        <v>41472</v>
      </c>
      <c r="F14" s="40" t="s">
        <v>58</v>
      </c>
      <c r="G14" s="41" t="s">
        <v>69</v>
      </c>
      <c r="H14" s="71">
        <v>22.654</v>
      </c>
      <c r="I14" s="79">
        <v>20.553000000000001</v>
      </c>
      <c r="J14" s="79">
        <v>21.896999999999998</v>
      </c>
      <c r="K14" s="79">
        <v>24.201000000000001</v>
      </c>
      <c r="L14" s="78">
        <v>26.809000000000001</v>
      </c>
      <c r="M14" s="78">
        <v>27.754999999999999</v>
      </c>
      <c r="N14" s="78">
        <v>29.45</v>
      </c>
      <c r="O14" s="79">
        <v>28.84</v>
      </c>
      <c r="P14" s="79">
        <v>28.725999999999999</v>
      </c>
      <c r="Q14" s="79">
        <v>27.405000000000001</v>
      </c>
      <c r="R14" s="78">
        <v>25.632000000000001</v>
      </c>
      <c r="S14" s="78">
        <v>23.946999999999999</v>
      </c>
      <c r="T14" s="79">
        <f t="shared" si="0"/>
        <v>22.384666666666664</v>
      </c>
      <c r="U14" s="73">
        <f t="shared" si="1"/>
        <v>20.553000000000001</v>
      </c>
      <c r="V14" s="73">
        <f t="shared" si="2"/>
        <v>23.946999999999999</v>
      </c>
      <c r="W14" s="79">
        <f t="shared" si="3"/>
        <v>28.315999999999995</v>
      </c>
      <c r="X14" s="73">
        <f t="shared" si="4"/>
        <v>26.809000000000001</v>
      </c>
      <c r="Y14" s="74">
        <f t="shared" si="5"/>
        <v>29.45</v>
      </c>
    </row>
    <row r="15" spans="1:25" x14ac:dyDescent="0.3">
      <c r="A15" s="34" t="s">
        <v>11</v>
      </c>
      <c r="B15" s="35">
        <v>21.312333333333299</v>
      </c>
      <c r="C15" s="35">
        <v>111.712</v>
      </c>
      <c r="D15" s="39">
        <v>29</v>
      </c>
      <c r="E15" s="42">
        <v>41130</v>
      </c>
      <c r="F15" s="40" t="s">
        <v>51</v>
      </c>
      <c r="G15" s="41" t="s">
        <v>69</v>
      </c>
      <c r="H15" s="13">
        <v>21.137</v>
      </c>
      <c r="I15" s="79">
        <v>19.52</v>
      </c>
      <c r="J15" s="79">
        <v>19.001000000000001</v>
      </c>
      <c r="K15" s="79">
        <v>23.138999999999999</v>
      </c>
      <c r="L15" s="78">
        <v>27.132999999999999</v>
      </c>
      <c r="M15" s="79">
        <v>27.74</v>
      </c>
      <c r="N15" s="79">
        <v>29.172000000000001</v>
      </c>
      <c r="O15" s="79">
        <v>28.413</v>
      </c>
      <c r="P15" s="79">
        <v>29.059000000000001</v>
      </c>
      <c r="Q15" s="79">
        <v>27.5</v>
      </c>
      <c r="R15" s="78">
        <v>25.588999999999999</v>
      </c>
      <c r="S15" s="79">
        <v>22.51</v>
      </c>
      <c r="T15" s="79">
        <f t="shared" si="0"/>
        <v>21.055666666666667</v>
      </c>
      <c r="U15" s="73">
        <f t="shared" si="1"/>
        <v>19.52</v>
      </c>
      <c r="V15" s="73">
        <f t="shared" si="2"/>
        <v>22.51</v>
      </c>
      <c r="W15" s="79">
        <f t="shared" si="3"/>
        <v>28.3034</v>
      </c>
      <c r="X15" s="73">
        <f t="shared" si="4"/>
        <v>27.132999999999999</v>
      </c>
      <c r="Y15" s="74">
        <f t="shared" si="5"/>
        <v>29.172000000000001</v>
      </c>
    </row>
    <row r="16" spans="1:25" x14ac:dyDescent="0.3">
      <c r="A16" s="34" t="s">
        <v>9</v>
      </c>
      <c r="B16" s="35">
        <v>22.001166666666698</v>
      </c>
      <c r="C16" s="35">
        <v>114.00149999999999</v>
      </c>
      <c r="D16" s="39">
        <v>35</v>
      </c>
      <c r="E16" s="42">
        <v>41121</v>
      </c>
      <c r="F16" s="40" t="s">
        <v>51</v>
      </c>
      <c r="G16" s="41" t="s">
        <v>69</v>
      </c>
      <c r="H16" s="13">
        <v>20.6465</v>
      </c>
      <c r="I16" s="79">
        <v>21.175750000000001</v>
      </c>
      <c r="J16" s="79">
        <v>21.382750000000001</v>
      </c>
      <c r="K16" s="79">
        <v>22.624000000000002</v>
      </c>
      <c r="L16" s="79">
        <v>26.372250000000001</v>
      </c>
      <c r="M16" s="79">
        <v>27.416499999999999</v>
      </c>
      <c r="N16" s="79">
        <v>28.759999999999998</v>
      </c>
      <c r="O16" s="79">
        <v>29.424500000000002</v>
      </c>
      <c r="P16" s="79">
        <v>28.733750000000001</v>
      </c>
      <c r="Q16" s="79">
        <v>27.171500000000002</v>
      </c>
      <c r="R16" s="79">
        <v>24.715</v>
      </c>
      <c r="S16" s="79">
        <v>24.392749999999999</v>
      </c>
      <c r="T16" s="79">
        <f t="shared" si="0"/>
        <v>22.071666666666669</v>
      </c>
      <c r="U16" s="73">
        <f t="shared" si="1"/>
        <v>20.6465</v>
      </c>
      <c r="V16" s="73">
        <f t="shared" si="2"/>
        <v>24.392749999999999</v>
      </c>
      <c r="W16" s="79">
        <f t="shared" si="3"/>
        <v>28.141399999999997</v>
      </c>
      <c r="X16" s="73">
        <f t="shared" si="4"/>
        <v>26.372250000000001</v>
      </c>
      <c r="Y16" s="74">
        <f t="shared" si="5"/>
        <v>29.424500000000002</v>
      </c>
    </row>
    <row r="17" spans="1:25" x14ac:dyDescent="0.3">
      <c r="A17" s="34" t="s">
        <v>13</v>
      </c>
      <c r="B17" s="35">
        <v>21.248999999999999</v>
      </c>
      <c r="C17" s="35">
        <v>112.74</v>
      </c>
      <c r="D17" s="39">
        <v>45</v>
      </c>
      <c r="E17" s="42">
        <v>41130</v>
      </c>
      <c r="F17" s="40" t="s">
        <v>51</v>
      </c>
      <c r="G17" s="41" t="s">
        <v>69</v>
      </c>
      <c r="H17" s="13">
        <v>22.28125</v>
      </c>
      <c r="I17" s="79">
        <v>20.795750000000002</v>
      </c>
      <c r="J17" s="79">
        <v>22.107499999999998</v>
      </c>
      <c r="K17" s="79">
        <v>24.247250000000001</v>
      </c>
      <c r="L17" s="79">
        <v>26.836250000000003</v>
      </c>
      <c r="M17" s="79">
        <v>27.891500000000001</v>
      </c>
      <c r="N17" s="79">
        <v>29.351500000000001</v>
      </c>
      <c r="O17" s="79">
        <v>28.904249999999998</v>
      </c>
      <c r="P17" s="79">
        <v>28.780999999999999</v>
      </c>
      <c r="Q17" s="79">
        <v>27.389000000000003</v>
      </c>
      <c r="R17" s="79">
        <v>25.681000000000001</v>
      </c>
      <c r="S17" s="79">
        <v>24.08175</v>
      </c>
      <c r="T17" s="79">
        <f t="shared" si="0"/>
        <v>22.38625</v>
      </c>
      <c r="U17" s="73">
        <f t="shared" si="1"/>
        <v>20.795750000000002</v>
      </c>
      <c r="V17" s="73">
        <f t="shared" si="2"/>
        <v>24.08175</v>
      </c>
      <c r="W17" s="79">
        <f t="shared" si="3"/>
        <v>28.352899999999998</v>
      </c>
      <c r="X17" s="73">
        <f t="shared" si="4"/>
        <v>26.836250000000003</v>
      </c>
      <c r="Y17" s="74">
        <f t="shared" si="5"/>
        <v>29.351500000000001</v>
      </c>
    </row>
    <row r="18" spans="1:25" x14ac:dyDescent="0.3">
      <c r="A18" s="34" t="s">
        <v>15</v>
      </c>
      <c r="B18" s="35">
        <v>20.4218333333333</v>
      </c>
      <c r="C18" s="35">
        <v>111.1095</v>
      </c>
      <c r="D18" s="39">
        <v>47</v>
      </c>
      <c r="E18" s="42">
        <v>41131</v>
      </c>
      <c r="F18" s="40" t="s">
        <v>57</v>
      </c>
      <c r="G18" s="41" t="s">
        <v>69</v>
      </c>
      <c r="H18" s="13">
        <v>22.565000000000001</v>
      </c>
      <c r="I18" s="79">
        <v>21.797999999999998</v>
      </c>
      <c r="J18" s="79">
        <v>20.318000000000001</v>
      </c>
      <c r="K18" s="78">
        <v>24.163</v>
      </c>
      <c r="L18" s="79">
        <v>27.760999999999999</v>
      </c>
      <c r="M18" s="79">
        <v>29.213999999999999</v>
      </c>
      <c r="N18" s="79">
        <v>28.594999999999999</v>
      </c>
      <c r="O18" s="79">
        <v>28.779</v>
      </c>
      <c r="P18" s="79">
        <v>28.242999999999999</v>
      </c>
      <c r="Q18" s="79">
        <v>27.5</v>
      </c>
      <c r="R18" s="79">
        <v>26.201000000000001</v>
      </c>
      <c r="S18" s="79">
        <v>23.303999999999998</v>
      </c>
      <c r="T18" s="79">
        <f t="shared" si="0"/>
        <v>22.555666666666667</v>
      </c>
      <c r="U18" s="73">
        <f t="shared" si="1"/>
        <v>21.797999999999998</v>
      </c>
      <c r="V18" s="73">
        <f t="shared" si="2"/>
        <v>23.303999999999998</v>
      </c>
      <c r="W18" s="79">
        <f t="shared" si="3"/>
        <v>28.518399999999996</v>
      </c>
      <c r="X18" s="73">
        <f t="shared" si="4"/>
        <v>27.760999999999999</v>
      </c>
      <c r="Y18" s="74">
        <f t="shared" si="5"/>
        <v>29.213999999999999</v>
      </c>
    </row>
    <row r="19" spans="1:25" x14ac:dyDescent="0.3">
      <c r="A19" s="34" t="s">
        <v>18</v>
      </c>
      <c r="B19" s="35">
        <v>22.059166666666702</v>
      </c>
      <c r="C19" s="35">
        <v>115.0115</v>
      </c>
      <c r="D19" s="39">
        <v>58</v>
      </c>
      <c r="E19" s="42">
        <v>41120</v>
      </c>
      <c r="F19" s="40" t="s">
        <v>57</v>
      </c>
      <c r="G19" s="41" t="s">
        <v>69</v>
      </c>
      <c r="H19" s="13">
        <v>22.056000000000001</v>
      </c>
      <c r="I19" s="79">
        <v>22.032999999999998</v>
      </c>
      <c r="J19" s="79">
        <v>22.419250000000002</v>
      </c>
      <c r="K19" s="79">
        <v>23.262499999999999</v>
      </c>
      <c r="L19" s="79">
        <v>26.218249999999998</v>
      </c>
      <c r="M19" s="79">
        <v>27.816500000000001</v>
      </c>
      <c r="N19" s="79">
        <v>28.972750000000001</v>
      </c>
      <c r="O19" s="79">
        <v>29.597500000000004</v>
      </c>
      <c r="P19" s="79">
        <v>28.429499999999997</v>
      </c>
      <c r="Q19" s="79">
        <v>27.372</v>
      </c>
      <c r="R19" s="79">
        <v>24.585999999999999</v>
      </c>
      <c r="S19" s="79">
        <v>24.7775</v>
      </c>
      <c r="T19" s="79">
        <f t="shared" si="0"/>
        <v>22.955500000000001</v>
      </c>
      <c r="U19" s="73">
        <f t="shared" si="1"/>
        <v>22.032999999999998</v>
      </c>
      <c r="V19" s="73">
        <f t="shared" si="2"/>
        <v>24.7775</v>
      </c>
      <c r="W19" s="79">
        <f t="shared" si="3"/>
        <v>28.206900000000001</v>
      </c>
      <c r="X19" s="73">
        <f t="shared" si="4"/>
        <v>26.218249999999998</v>
      </c>
      <c r="Y19" s="74">
        <f t="shared" si="5"/>
        <v>29.597500000000004</v>
      </c>
    </row>
    <row r="20" spans="1:25" x14ac:dyDescent="0.3">
      <c r="A20" s="34" t="s">
        <v>25</v>
      </c>
      <c r="B20" s="35">
        <v>20.93074</v>
      </c>
      <c r="C20" s="35">
        <v>114.5356</v>
      </c>
      <c r="D20" s="39">
        <v>86</v>
      </c>
      <c r="E20" s="36">
        <v>43031</v>
      </c>
      <c r="F20" s="40" t="s">
        <v>53</v>
      </c>
      <c r="G20" s="38" t="s">
        <v>67</v>
      </c>
      <c r="H20" s="71">
        <v>22.969000000000001</v>
      </c>
      <c r="I20" s="79">
        <v>23.029</v>
      </c>
      <c r="J20" s="79">
        <v>23.536000000000001</v>
      </c>
      <c r="K20" s="79">
        <v>24.19</v>
      </c>
      <c r="L20" s="79">
        <v>26.696999999999999</v>
      </c>
      <c r="M20" s="79">
        <v>28.623999999999999</v>
      </c>
      <c r="N20" s="78">
        <v>28.849</v>
      </c>
      <c r="O20" s="79">
        <v>29.145</v>
      </c>
      <c r="P20" s="79">
        <v>28.780999999999999</v>
      </c>
      <c r="Q20" s="79">
        <v>27.69</v>
      </c>
      <c r="R20" s="79">
        <v>25.934999999999999</v>
      </c>
      <c r="S20" s="79">
        <v>24.384</v>
      </c>
      <c r="T20" s="79">
        <f t="shared" si="0"/>
        <v>23.460666666666668</v>
      </c>
      <c r="U20" s="73">
        <f t="shared" si="1"/>
        <v>22.969000000000001</v>
      </c>
      <c r="V20" s="73">
        <f t="shared" si="2"/>
        <v>24.384</v>
      </c>
      <c r="W20" s="79">
        <f t="shared" si="3"/>
        <v>28.4192</v>
      </c>
      <c r="X20" s="73">
        <f t="shared" si="4"/>
        <v>26.696999999999999</v>
      </c>
      <c r="Y20" s="74">
        <f t="shared" si="5"/>
        <v>29.145</v>
      </c>
    </row>
    <row r="21" spans="1:25" x14ac:dyDescent="0.3">
      <c r="A21" s="34" t="s">
        <v>8</v>
      </c>
      <c r="B21" s="35">
        <v>21.273333333333301</v>
      </c>
      <c r="C21" s="35">
        <v>114.73050000000001</v>
      </c>
      <c r="D21" s="39">
        <v>88</v>
      </c>
      <c r="E21" s="42">
        <v>41121</v>
      </c>
      <c r="F21" s="40" t="s">
        <v>51</v>
      </c>
      <c r="G21" s="41" t="s">
        <v>69</v>
      </c>
      <c r="H21" s="13">
        <v>22.40775</v>
      </c>
      <c r="I21" s="79">
        <v>22.750250000000001</v>
      </c>
      <c r="J21" s="79">
        <v>23.091000000000001</v>
      </c>
      <c r="K21" s="79">
        <v>23.826250000000002</v>
      </c>
      <c r="L21" s="79">
        <v>26.409749999999999</v>
      </c>
      <c r="M21" s="79">
        <v>28.305999999999997</v>
      </c>
      <c r="N21" s="79">
        <v>28.841750000000001</v>
      </c>
      <c r="O21" s="79">
        <v>29.276</v>
      </c>
      <c r="P21" s="79">
        <v>28.686000000000003</v>
      </c>
      <c r="Q21" s="79">
        <v>27.624500000000001</v>
      </c>
      <c r="R21" s="79">
        <v>25.453749999999999</v>
      </c>
      <c r="S21" s="79">
        <v>24.372250000000001</v>
      </c>
      <c r="T21" s="79">
        <f t="shared" si="0"/>
        <v>23.176749999999998</v>
      </c>
      <c r="U21" s="73">
        <f t="shared" si="1"/>
        <v>22.40775</v>
      </c>
      <c r="V21" s="73">
        <f t="shared" si="2"/>
        <v>24.372250000000001</v>
      </c>
      <c r="W21" s="79">
        <f t="shared" si="3"/>
        <v>28.303899999999999</v>
      </c>
      <c r="X21" s="73">
        <f t="shared" si="4"/>
        <v>26.409749999999999</v>
      </c>
      <c r="Y21" s="74">
        <f t="shared" si="5"/>
        <v>29.276</v>
      </c>
    </row>
    <row r="22" spans="1:25" x14ac:dyDescent="0.3">
      <c r="A22" s="34" t="s">
        <v>26</v>
      </c>
      <c r="B22" s="35">
        <v>20.56542</v>
      </c>
      <c r="C22" s="35">
        <v>113.79810000000001</v>
      </c>
      <c r="D22" s="39">
        <v>88</v>
      </c>
      <c r="E22" s="36">
        <v>43029</v>
      </c>
      <c r="F22" s="40" t="s">
        <v>53</v>
      </c>
      <c r="G22" s="38" t="s">
        <v>67</v>
      </c>
      <c r="H22" s="71">
        <v>22.495999999999999</v>
      </c>
      <c r="I22" s="79">
        <v>22.645</v>
      </c>
      <c r="J22" s="79">
        <v>23.623999999999999</v>
      </c>
      <c r="K22" s="79">
        <v>24.62</v>
      </c>
      <c r="L22" s="79">
        <v>27.108000000000001</v>
      </c>
      <c r="M22" s="79">
        <v>28.687000000000001</v>
      </c>
      <c r="N22" s="78">
        <v>28.971</v>
      </c>
      <c r="O22" s="79">
        <v>29.001999999999999</v>
      </c>
      <c r="P22" s="79">
        <v>28.876000000000001</v>
      </c>
      <c r="Q22" s="79">
        <v>27.513000000000002</v>
      </c>
      <c r="R22" s="79">
        <v>26.257000000000001</v>
      </c>
      <c r="S22" s="79">
        <v>24.725000000000001</v>
      </c>
      <c r="T22" s="79">
        <f t="shared" si="0"/>
        <v>23.288666666666668</v>
      </c>
      <c r="U22" s="73">
        <f t="shared" si="1"/>
        <v>22.495999999999999</v>
      </c>
      <c r="V22" s="73">
        <f t="shared" si="2"/>
        <v>24.725000000000001</v>
      </c>
      <c r="W22" s="79">
        <f t="shared" si="3"/>
        <v>28.5288</v>
      </c>
      <c r="X22" s="73">
        <f t="shared" si="4"/>
        <v>27.108000000000001</v>
      </c>
      <c r="Y22" s="74">
        <f t="shared" si="5"/>
        <v>29.001999999999999</v>
      </c>
    </row>
    <row r="23" spans="1:25" x14ac:dyDescent="0.3">
      <c r="A23" s="34" t="s">
        <v>16</v>
      </c>
      <c r="B23" s="35">
        <v>20.7</v>
      </c>
      <c r="C23" s="35">
        <v>113.37</v>
      </c>
      <c r="D23" s="39">
        <v>90</v>
      </c>
      <c r="E23" s="42">
        <v>41131</v>
      </c>
      <c r="F23" s="40" t="s">
        <v>57</v>
      </c>
      <c r="G23" s="41" t="s">
        <v>69</v>
      </c>
      <c r="H23" s="13">
        <v>22.451000000000001</v>
      </c>
      <c r="I23" s="79">
        <v>21.8855</v>
      </c>
      <c r="J23" s="79">
        <v>23.222999999999999</v>
      </c>
      <c r="K23" s="79">
        <v>24.6325</v>
      </c>
      <c r="L23" s="79">
        <v>27.058</v>
      </c>
      <c r="M23" s="79">
        <v>28.4665</v>
      </c>
      <c r="N23" s="79">
        <v>29.143000000000001</v>
      </c>
      <c r="O23" s="79">
        <v>29.035499999999999</v>
      </c>
      <c r="P23" s="79">
        <v>28.853999999999999</v>
      </c>
      <c r="Q23" s="79">
        <v>27.407499999999999</v>
      </c>
      <c r="R23" s="79">
        <v>25.966000000000001</v>
      </c>
      <c r="S23" s="79">
        <v>24.635999999999999</v>
      </c>
      <c r="T23" s="79">
        <f t="shared" si="0"/>
        <v>22.990833333333331</v>
      </c>
      <c r="U23" s="73">
        <f t="shared" si="1"/>
        <v>21.8855</v>
      </c>
      <c r="V23" s="73">
        <f t="shared" si="2"/>
        <v>24.635999999999999</v>
      </c>
      <c r="W23" s="79">
        <f t="shared" si="3"/>
        <v>28.511400000000002</v>
      </c>
      <c r="X23" s="73">
        <f t="shared" si="4"/>
        <v>27.058</v>
      </c>
      <c r="Y23" s="74">
        <f t="shared" si="5"/>
        <v>29.143000000000001</v>
      </c>
    </row>
    <row r="24" spans="1:25" x14ac:dyDescent="0.3">
      <c r="A24" s="34" t="s">
        <v>17</v>
      </c>
      <c r="B24" s="35">
        <v>20.139500000000002</v>
      </c>
      <c r="C24" s="35">
        <v>112.059333333333</v>
      </c>
      <c r="D24" s="39">
        <v>90</v>
      </c>
      <c r="E24" s="42">
        <v>41131</v>
      </c>
      <c r="F24" s="40" t="s">
        <v>57</v>
      </c>
      <c r="G24" s="41" t="s">
        <v>69</v>
      </c>
      <c r="H24" s="13">
        <v>23.11</v>
      </c>
      <c r="I24" s="79">
        <v>21.664000000000001</v>
      </c>
      <c r="J24" s="79">
        <v>22.57</v>
      </c>
      <c r="K24" s="79">
        <v>24.931000000000001</v>
      </c>
      <c r="L24" s="78">
        <v>27.347000000000001</v>
      </c>
      <c r="M24" s="79">
        <v>29.19</v>
      </c>
      <c r="N24" s="79">
        <v>29.378</v>
      </c>
      <c r="O24" s="79">
        <v>29.145</v>
      </c>
      <c r="P24" s="79">
        <v>28.849</v>
      </c>
      <c r="Q24" s="79">
        <v>27.538</v>
      </c>
      <c r="R24" s="78">
        <v>26.114999999999998</v>
      </c>
      <c r="S24" s="79">
        <v>24.152000000000001</v>
      </c>
      <c r="T24" s="79">
        <f t="shared" si="0"/>
        <v>22.975333333333335</v>
      </c>
      <c r="U24" s="73">
        <f t="shared" si="1"/>
        <v>21.664000000000001</v>
      </c>
      <c r="V24" s="73">
        <f t="shared" si="2"/>
        <v>24.152000000000001</v>
      </c>
      <c r="W24" s="79">
        <f t="shared" si="3"/>
        <v>28.781799999999997</v>
      </c>
      <c r="X24" s="73">
        <f t="shared" si="4"/>
        <v>27.347000000000001</v>
      </c>
      <c r="Y24" s="74">
        <f t="shared" si="5"/>
        <v>29.378</v>
      </c>
    </row>
    <row r="25" spans="1:25" x14ac:dyDescent="0.3">
      <c r="A25" s="34" t="s">
        <v>10</v>
      </c>
      <c r="B25" s="35">
        <v>19.1978333333333</v>
      </c>
      <c r="C25" s="35">
        <v>112.286666666667</v>
      </c>
      <c r="D25" s="39">
        <v>186</v>
      </c>
      <c r="E25" s="42">
        <v>41132</v>
      </c>
      <c r="F25" s="40" t="s">
        <v>51</v>
      </c>
      <c r="G25" s="41" t="s">
        <v>69</v>
      </c>
      <c r="H25" s="13">
        <v>23.888999999999999</v>
      </c>
      <c r="I25" s="79">
        <v>23.085999999999999</v>
      </c>
      <c r="J25" s="79">
        <v>24.222999999999999</v>
      </c>
      <c r="K25" s="79">
        <v>25.965</v>
      </c>
      <c r="L25" s="79">
        <v>28.001999999999999</v>
      </c>
      <c r="M25" s="79">
        <v>29.92</v>
      </c>
      <c r="N25" s="79">
        <v>29.459</v>
      </c>
      <c r="O25" s="79">
        <v>29.518000000000001</v>
      </c>
      <c r="P25" s="79">
        <v>29.321999999999999</v>
      </c>
      <c r="Q25" s="79">
        <v>27.442</v>
      </c>
      <c r="R25" s="79">
        <v>26.356000000000002</v>
      </c>
      <c r="S25" s="79">
        <v>24.79</v>
      </c>
      <c r="T25" s="79">
        <f t="shared" si="0"/>
        <v>23.921666666666667</v>
      </c>
      <c r="U25" s="73">
        <f t="shared" si="1"/>
        <v>23.085999999999999</v>
      </c>
      <c r="V25" s="73">
        <f t="shared" si="2"/>
        <v>24.79</v>
      </c>
      <c r="W25" s="79">
        <f t="shared" si="3"/>
        <v>29.244199999999999</v>
      </c>
      <c r="X25" s="73">
        <f t="shared" si="4"/>
        <v>28.001999999999999</v>
      </c>
      <c r="Y25" s="74">
        <f t="shared" si="5"/>
        <v>29.92</v>
      </c>
    </row>
    <row r="26" spans="1:25" x14ac:dyDescent="0.3">
      <c r="A26" s="43" t="s">
        <v>27</v>
      </c>
      <c r="B26" s="44">
        <v>19.662320000000001</v>
      </c>
      <c r="C26" s="44">
        <v>114.63782999999999</v>
      </c>
      <c r="D26" s="45">
        <v>1307</v>
      </c>
      <c r="E26" s="46">
        <v>43029</v>
      </c>
      <c r="F26" s="47" t="s">
        <v>53</v>
      </c>
      <c r="G26" s="48" t="s">
        <v>67</v>
      </c>
      <c r="H26" s="75">
        <v>23.42</v>
      </c>
      <c r="I26" s="75">
        <v>23.863</v>
      </c>
      <c r="J26" s="75">
        <v>25.010999999999999</v>
      </c>
      <c r="K26" s="75">
        <v>26.141999999999999</v>
      </c>
      <c r="L26" s="75">
        <v>28.189</v>
      </c>
      <c r="M26" s="80">
        <v>29.789000000000001</v>
      </c>
      <c r="N26" s="75">
        <v>29.24</v>
      </c>
      <c r="O26" s="75">
        <v>29.152000000000001</v>
      </c>
      <c r="P26" s="75">
        <v>29.024999999999999</v>
      </c>
      <c r="Q26" s="75">
        <v>28.001999999999999</v>
      </c>
      <c r="R26" s="75">
        <v>26.66</v>
      </c>
      <c r="S26" s="80">
        <v>25.276</v>
      </c>
      <c r="T26" s="75">
        <f t="shared" si="0"/>
        <v>24.186333333333334</v>
      </c>
      <c r="U26" s="76">
        <f t="shared" si="1"/>
        <v>23.42</v>
      </c>
      <c r="V26" s="76">
        <f t="shared" si="2"/>
        <v>25.276</v>
      </c>
      <c r="W26" s="75">
        <f t="shared" si="3"/>
        <v>29.079000000000001</v>
      </c>
      <c r="X26" s="76">
        <f t="shared" si="4"/>
        <v>28.189</v>
      </c>
      <c r="Y26" s="77">
        <f t="shared" si="5"/>
        <v>29.789000000000001</v>
      </c>
    </row>
    <row r="27" spans="1:25" x14ac:dyDescent="0.3">
      <c r="A27" s="23"/>
      <c r="B27" s="23"/>
      <c r="C27" s="23"/>
      <c r="D27" s="23"/>
      <c r="E27" s="23"/>
      <c r="F27" s="23"/>
      <c r="G27" s="23"/>
    </row>
    <row r="28" spans="1:25" x14ac:dyDescent="0.3">
      <c r="A28" s="23"/>
      <c r="B28" s="23"/>
      <c r="C28" s="23"/>
      <c r="D28" s="23"/>
      <c r="E28" s="23"/>
      <c r="F28" s="23"/>
      <c r="G28" s="23"/>
    </row>
    <row r="29" spans="1:25" x14ac:dyDescent="0.3">
      <c r="A29" s="23"/>
      <c r="B29" s="23"/>
      <c r="C29" s="23"/>
      <c r="D29" s="23"/>
      <c r="E29" s="23"/>
      <c r="F29" s="23"/>
      <c r="G29" s="23"/>
    </row>
  </sheetData>
  <mergeCells count="11">
    <mergeCell ref="T2:V2"/>
    <mergeCell ref="W2:Y2"/>
    <mergeCell ref="A1:G1"/>
    <mergeCell ref="A2:A3"/>
    <mergeCell ref="B2:B3"/>
    <mergeCell ref="C2:C3"/>
    <mergeCell ref="G2:G3"/>
    <mergeCell ref="D2:D3"/>
    <mergeCell ref="F2:F3"/>
    <mergeCell ref="E2:E3"/>
    <mergeCell ref="H2:S2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N30"/>
  <sheetViews>
    <sheetView workbookViewId="0">
      <selection sqref="A1:K1"/>
    </sheetView>
  </sheetViews>
  <sheetFormatPr defaultColWidth="8.81640625" defaultRowHeight="14.1" x14ac:dyDescent="0.3"/>
  <cols>
    <col min="1" max="1" width="8.81640625" style="1"/>
    <col min="2" max="3" width="9.1796875" style="1" customWidth="1"/>
    <col min="4" max="4" width="6.26953125" style="1" customWidth="1"/>
    <col min="5" max="5" width="16.1796875" style="1" customWidth="1"/>
    <col min="6" max="6" width="8.6328125" style="1" customWidth="1"/>
    <col min="7" max="7" width="27.26953125" style="1" customWidth="1"/>
    <col min="8" max="8" width="10.54296875" style="1" customWidth="1"/>
    <col min="9" max="9" width="15" style="1" customWidth="1"/>
    <col min="10" max="10" width="26.81640625" style="1" customWidth="1"/>
    <col min="11" max="11" width="14.54296875" style="1" customWidth="1"/>
    <col min="12" max="12" width="14.1796875" style="1" customWidth="1"/>
    <col min="13" max="13" width="14" style="1" customWidth="1"/>
    <col min="14" max="14" width="16" style="1" customWidth="1"/>
    <col min="15" max="16384" width="8.81640625" style="1"/>
  </cols>
  <sheetData>
    <row r="1" spans="1:14" x14ac:dyDescent="0.3">
      <c r="A1" s="100" t="s">
        <v>93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4" x14ac:dyDescent="0.3">
      <c r="A2" s="101" t="s">
        <v>6</v>
      </c>
      <c r="B2" s="101" t="s">
        <v>31</v>
      </c>
      <c r="C2" s="105" t="s">
        <v>100</v>
      </c>
      <c r="D2" s="103" t="s">
        <v>77</v>
      </c>
      <c r="E2" s="107" t="s">
        <v>99</v>
      </c>
      <c r="F2" s="108"/>
      <c r="G2" s="108"/>
      <c r="H2" s="109"/>
      <c r="I2" s="89" t="s">
        <v>37</v>
      </c>
      <c r="J2" s="91"/>
      <c r="K2" s="18"/>
      <c r="L2" s="18"/>
      <c r="M2" s="18"/>
      <c r="N2" s="18"/>
    </row>
    <row r="3" spans="1:14" x14ac:dyDescent="0.3">
      <c r="A3" s="102"/>
      <c r="B3" s="102"/>
      <c r="C3" s="106"/>
      <c r="D3" s="104"/>
      <c r="E3" s="55" t="s">
        <v>32</v>
      </c>
      <c r="F3" s="57" t="s">
        <v>76</v>
      </c>
      <c r="G3" s="56" t="s">
        <v>113</v>
      </c>
      <c r="H3" s="57" t="s">
        <v>76</v>
      </c>
      <c r="I3" s="68" t="s">
        <v>32</v>
      </c>
      <c r="J3" s="67" t="s">
        <v>70</v>
      </c>
      <c r="K3" s="7"/>
      <c r="L3" s="7"/>
      <c r="M3" s="7"/>
    </row>
    <row r="4" spans="1:14" x14ac:dyDescent="0.3">
      <c r="A4" s="1" t="s">
        <v>30</v>
      </c>
      <c r="B4" s="12">
        <v>0.94662156312361989</v>
      </c>
      <c r="C4" s="12">
        <v>0.90522243713733075</v>
      </c>
      <c r="D4" s="63">
        <v>0.01</v>
      </c>
      <c r="E4" s="54">
        <v>26.097649610222142</v>
      </c>
      <c r="F4" s="65">
        <f>SQRT(SUMSQ(D4/0.033, 1.5))</f>
        <v>1.5303030303030303</v>
      </c>
      <c r="G4" s="24">
        <v>26.003198353831198</v>
      </c>
      <c r="H4" s="51">
        <v>2.2037643383139547</v>
      </c>
      <c r="I4" s="69">
        <v>0.9327329435554752</v>
      </c>
      <c r="J4" s="65">
        <v>0.83828168716453177</v>
      </c>
      <c r="K4" s="11"/>
      <c r="L4" s="11"/>
      <c r="M4" s="11"/>
      <c r="N4" s="11"/>
    </row>
    <row r="5" spans="1:14" x14ac:dyDescent="0.3">
      <c r="A5" s="1" t="s">
        <v>29</v>
      </c>
      <c r="B5" s="12">
        <v>0.71558982133865356</v>
      </c>
      <c r="C5" s="12">
        <v>0.90773809523809512</v>
      </c>
      <c r="D5" s="63">
        <v>0.01</v>
      </c>
      <c r="E5" s="54">
        <v>26.173881673881667</v>
      </c>
      <c r="F5" s="65">
        <f t="shared" ref="F5:F26" si="0">SQRT(SUMSQ(D5/0.033, 1.5))</f>
        <v>1.5303030303030303</v>
      </c>
      <c r="G5" s="24">
        <v>26.1145780669817</v>
      </c>
      <c r="H5" s="51">
        <v>2.1933624288493627</v>
      </c>
      <c r="I5" s="69">
        <v>1.008965007215</v>
      </c>
      <c r="J5" s="65">
        <v>0.94966140031503343</v>
      </c>
      <c r="K5" s="11"/>
      <c r="L5" s="11"/>
      <c r="M5" s="11"/>
      <c r="N5" s="11"/>
    </row>
    <row r="6" spans="1:14" x14ac:dyDescent="0.3">
      <c r="A6" s="1" t="s">
        <v>23</v>
      </c>
      <c r="B6" s="12">
        <v>0.84052508152448213</v>
      </c>
      <c r="C6" s="12">
        <v>0.89929548280149196</v>
      </c>
      <c r="D6" s="63">
        <v>0.01</v>
      </c>
      <c r="E6" s="54">
        <v>25.918044933378543</v>
      </c>
      <c r="F6" s="65">
        <f t="shared" si="0"/>
        <v>1.5303030303030303</v>
      </c>
      <c r="G6" s="24">
        <v>25.754055803042299</v>
      </c>
      <c r="H6" s="51">
        <v>2.1521142181283164</v>
      </c>
      <c r="I6" s="69">
        <v>0.26229493337854137</v>
      </c>
      <c r="J6" s="65">
        <v>9.8305803042297399E-2</v>
      </c>
      <c r="K6" s="11"/>
      <c r="L6" s="11"/>
      <c r="M6" s="11"/>
      <c r="N6" s="11"/>
    </row>
    <row r="7" spans="1:14" x14ac:dyDescent="0.3">
      <c r="A7" s="1" t="s">
        <v>22</v>
      </c>
      <c r="B7" s="12">
        <v>0.78191751903957796</v>
      </c>
      <c r="C7" s="12">
        <v>0.89900662251655628</v>
      </c>
      <c r="D7" s="63">
        <v>0.01</v>
      </c>
      <c r="E7" s="54">
        <v>25.909291591410796</v>
      </c>
      <c r="F7" s="65">
        <f t="shared" si="0"/>
        <v>1.5303030303030303</v>
      </c>
      <c r="G7" s="35">
        <v>25.734621992388401</v>
      </c>
      <c r="H7" s="51">
        <v>2.1655081331010968</v>
      </c>
      <c r="I7" s="69">
        <v>0.67120825807746343</v>
      </c>
      <c r="J7" s="65">
        <v>0.49653865905506933</v>
      </c>
      <c r="K7" s="11"/>
      <c r="L7" s="11"/>
      <c r="M7" s="11"/>
      <c r="N7" s="11"/>
    </row>
    <row r="8" spans="1:14" x14ac:dyDescent="0.3">
      <c r="A8" s="1" t="s">
        <v>28</v>
      </c>
      <c r="B8" s="12">
        <v>0.92277718531458008</v>
      </c>
      <c r="C8" s="12">
        <v>0.8120860927152318</v>
      </c>
      <c r="D8" s="63">
        <v>0.01</v>
      </c>
      <c r="E8" s="54">
        <v>23.275336142885809</v>
      </c>
      <c r="F8" s="65">
        <f t="shared" si="0"/>
        <v>1.5303030303030303</v>
      </c>
      <c r="G8" s="35">
        <v>22.5910435511692</v>
      </c>
      <c r="H8" s="51">
        <v>1.5232168863914803</v>
      </c>
      <c r="I8" s="69">
        <v>-1.8895805237808574</v>
      </c>
      <c r="J8" s="65">
        <v>-2.5738731154974666</v>
      </c>
      <c r="K8" s="11"/>
      <c r="L8" s="11"/>
      <c r="M8" s="11"/>
      <c r="N8" s="11"/>
    </row>
    <row r="9" spans="1:14" x14ac:dyDescent="0.3">
      <c r="A9" s="1" t="s">
        <v>14</v>
      </c>
      <c r="B9" s="12">
        <v>0.39451354806837824</v>
      </c>
      <c r="C9" s="12">
        <v>0.88312500000000005</v>
      </c>
      <c r="D9" s="63">
        <v>0.01</v>
      </c>
      <c r="E9" s="54">
        <v>25.428030303030301</v>
      </c>
      <c r="F9" s="65">
        <f t="shared" si="0"/>
        <v>1.5303030303030303</v>
      </c>
      <c r="G9" s="35">
        <v>25.065016094383399</v>
      </c>
      <c r="H9" s="51">
        <v>2.0205872957767856</v>
      </c>
      <c r="I9" s="69">
        <v>1.2592803030303017</v>
      </c>
      <c r="J9" s="65">
        <v>0.89626609438339955</v>
      </c>
      <c r="K9" s="11"/>
      <c r="L9" s="11"/>
      <c r="M9" s="11"/>
      <c r="N9" s="11"/>
    </row>
    <row r="10" spans="1:14" x14ac:dyDescent="0.3">
      <c r="A10" s="1" t="s">
        <v>24</v>
      </c>
      <c r="B10" s="12">
        <v>0.68145955550043213</v>
      </c>
      <c r="C10" s="12">
        <v>0.91111111111111109</v>
      </c>
      <c r="D10" s="63">
        <v>0.01</v>
      </c>
      <c r="E10" s="54">
        <v>26.276094276094273</v>
      </c>
      <c r="F10" s="65">
        <f t="shared" si="0"/>
        <v>1.5303030303030303</v>
      </c>
      <c r="G10" s="35">
        <v>26.2530790803633</v>
      </c>
      <c r="H10" s="51">
        <v>2.247320097233342</v>
      </c>
      <c r="I10" s="69">
        <v>1.1111776094276067</v>
      </c>
      <c r="J10" s="65">
        <v>1.088162413696633</v>
      </c>
      <c r="K10" s="11"/>
      <c r="L10" s="11"/>
      <c r="M10" s="11"/>
      <c r="N10" s="11"/>
    </row>
    <row r="11" spans="1:14" x14ac:dyDescent="0.3">
      <c r="A11" s="1" t="s">
        <v>19</v>
      </c>
      <c r="B11" s="12">
        <v>0.79285407917840145</v>
      </c>
      <c r="C11" s="12">
        <v>0.90598407905572331</v>
      </c>
      <c r="D11" s="63">
        <v>0.01</v>
      </c>
      <c r="E11" s="54">
        <v>26.120729668355249</v>
      </c>
      <c r="F11" s="65">
        <f t="shared" si="0"/>
        <v>1.5303030303030303</v>
      </c>
      <c r="G11" s="35">
        <v>26.047857984974101</v>
      </c>
      <c r="H11" s="51">
        <v>2.2063380723367856</v>
      </c>
      <c r="I11" s="69">
        <v>0.91202133502191529</v>
      </c>
      <c r="J11" s="65">
        <v>0.83914965164076705</v>
      </c>
      <c r="K11" s="11"/>
      <c r="L11" s="11"/>
      <c r="M11" s="11"/>
      <c r="N11" s="11"/>
    </row>
    <row r="12" spans="1:14" x14ac:dyDescent="0.3">
      <c r="A12" s="1" t="s">
        <v>21</v>
      </c>
      <c r="B12" s="12">
        <v>0.81016977628072095</v>
      </c>
      <c r="C12" s="12">
        <v>0.85056008146639506</v>
      </c>
      <c r="D12" s="63">
        <v>0.01</v>
      </c>
      <c r="E12" s="54">
        <v>24.441214589890755</v>
      </c>
      <c r="F12" s="65">
        <f t="shared" si="0"/>
        <v>1.5303030303030303</v>
      </c>
      <c r="G12" s="35">
        <v>23.8586222541356</v>
      </c>
      <c r="H12" s="51">
        <v>1.7230638150639033</v>
      </c>
      <c r="I12" s="69">
        <v>-0.49070207677591071</v>
      </c>
      <c r="J12" s="65">
        <v>-1.0732944125310659</v>
      </c>
      <c r="K12" s="11"/>
      <c r="L12" s="11"/>
      <c r="M12" s="11"/>
      <c r="N12" s="11"/>
    </row>
    <row r="13" spans="1:14" x14ac:dyDescent="0.3">
      <c r="A13" s="1" t="s">
        <v>12</v>
      </c>
      <c r="B13" s="12">
        <v>0.6181341438758664</v>
      </c>
      <c r="C13" s="12">
        <v>0.92502854243308386</v>
      </c>
      <c r="D13" s="63">
        <v>0.01</v>
      </c>
      <c r="E13" s="54">
        <v>26.697834619184356</v>
      </c>
      <c r="F13" s="65">
        <f t="shared" si="0"/>
        <v>1.5303030303030303</v>
      </c>
      <c r="G13" s="35">
        <v>26.909205326808099</v>
      </c>
      <c r="H13" s="51">
        <v>2.3634091219378059</v>
      </c>
      <c r="I13" s="69">
        <v>1.1009179525176904</v>
      </c>
      <c r="J13" s="65">
        <v>1.3122886601414336</v>
      </c>
      <c r="K13" s="11"/>
      <c r="L13" s="11"/>
      <c r="M13" s="11"/>
      <c r="N13" s="11"/>
    </row>
    <row r="14" spans="1:14" x14ac:dyDescent="0.3">
      <c r="A14" s="1" t="s">
        <v>20</v>
      </c>
      <c r="B14" s="12">
        <v>0.72562430699666347</v>
      </c>
      <c r="C14" s="12">
        <v>0.89090743936778993</v>
      </c>
      <c r="D14" s="63">
        <v>0.01</v>
      </c>
      <c r="E14" s="54">
        <v>25.663861799023934</v>
      </c>
      <c r="F14" s="65">
        <f t="shared" si="0"/>
        <v>1.5303030303030303</v>
      </c>
      <c r="G14" s="24">
        <v>25.402783170839001</v>
      </c>
      <c r="H14" s="51">
        <v>2.0909533401570153</v>
      </c>
      <c r="I14" s="69">
        <v>8.1117990239327753E-3</v>
      </c>
      <c r="J14" s="65">
        <v>-0.25296682916100011</v>
      </c>
      <c r="K14" s="11"/>
      <c r="L14" s="11"/>
      <c r="M14" s="11"/>
      <c r="N14" s="11"/>
    </row>
    <row r="15" spans="1:14" x14ac:dyDescent="0.3">
      <c r="A15" s="1" t="s">
        <v>11</v>
      </c>
      <c r="B15" s="12">
        <v>1.003972730985502</v>
      </c>
      <c r="C15" s="12">
        <v>0.93222308288148725</v>
      </c>
      <c r="D15" s="63">
        <v>0.01</v>
      </c>
      <c r="E15" s="54">
        <v>26.915850996408704</v>
      </c>
      <c r="F15" s="65">
        <f t="shared" si="0"/>
        <v>1.5303030303030303</v>
      </c>
      <c r="G15" s="24">
        <v>27.246647667569398</v>
      </c>
      <c r="H15" s="51">
        <v>2.4288947662504334</v>
      </c>
      <c r="I15" s="69">
        <v>1.9231009964087065</v>
      </c>
      <c r="J15" s="65">
        <v>2.2538976675694009</v>
      </c>
      <c r="K15" s="11"/>
      <c r="L15" s="11"/>
      <c r="M15" s="11"/>
      <c r="N15" s="11"/>
    </row>
    <row r="16" spans="1:14" x14ac:dyDescent="0.3">
      <c r="A16" s="1" t="s">
        <v>9</v>
      </c>
      <c r="B16" s="12">
        <v>0.762499641149472</v>
      </c>
      <c r="C16" s="12">
        <v>0.91549940492538684</v>
      </c>
      <c r="D16" s="63">
        <v>0.01</v>
      </c>
      <c r="E16" s="54">
        <v>26.409072876526871</v>
      </c>
      <c r="F16" s="65">
        <f t="shared" si="0"/>
        <v>1.5303030303030303</v>
      </c>
      <c r="G16" s="24">
        <v>26.467391683863301</v>
      </c>
      <c r="H16" s="51">
        <v>2.2595795344479086</v>
      </c>
      <c r="I16" s="69">
        <v>1.1744687098602036</v>
      </c>
      <c r="J16" s="65">
        <v>1.232787517196634</v>
      </c>
      <c r="K16" s="11"/>
      <c r="L16" s="11"/>
      <c r="M16" s="11"/>
      <c r="N16" s="11"/>
    </row>
    <row r="17" spans="1:14" x14ac:dyDescent="0.3">
      <c r="A17" s="1" t="s">
        <v>13</v>
      </c>
      <c r="B17" s="12">
        <v>0.38600725432236993</v>
      </c>
      <c r="C17" s="12">
        <v>0.92852249372002749</v>
      </c>
      <c r="D17" s="63">
        <v>0.01</v>
      </c>
      <c r="E17" s="54">
        <v>26.80371193090992</v>
      </c>
      <c r="F17" s="65">
        <f t="shared" si="0"/>
        <v>1.5303030303030303</v>
      </c>
      <c r="G17" s="24">
        <v>27.067113731114102</v>
      </c>
      <c r="H17" s="51">
        <v>2.3602053062162249</v>
      </c>
      <c r="I17" s="69">
        <v>1.1080452642432554</v>
      </c>
      <c r="J17" s="65">
        <v>1.3714470644474375</v>
      </c>
      <c r="K17" s="11"/>
      <c r="L17" s="11"/>
      <c r="M17" s="11"/>
      <c r="N17" s="11"/>
    </row>
    <row r="18" spans="1:14" x14ac:dyDescent="0.3">
      <c r="A18" s="1" t="s">
        <v>15</v>
      </c>
      <c r="B18" s="12">
        <v>0.78567044278408626</v>
      </c>
      <c r="C18" s="12">
        <v>0.91380781703362346</v>
      </c>
      <c r="D18" s="63">
        <v>0.01</v>
      </c>
      <c r="E18" s="54">
        <v>26.357812637382526</v>
      </c>
      <c r="F18" s="65">
        <f t="shared" si="0"/>
        <v>1.5303030303030303</v>
      </c>
      <c r="G18" s="24">
        <v>26.391596636892899</v>
      </c>
      <c r="H18" s="51">
        <v>2.3111424038374242</v>
      </c>
      <c r="I18" s="69">
        <v>0.65439597071585709</v>
      </c>
      <c r="J18" s="65">
        <v>0.6881799702262299</v>
      </c>
      <c r="K18" s="11"/>
      <c r="L18" s="11"/>
      <c r="M18" s="11"/>
      <c r="N18" s="11"/>
    </row>
    <row r="19" spans="1:14" x14ac:dyDescent="0.3">
      <c r="A19" s="1" t="s">
        <v>18</v>
      </c>
      <c r="B19" s="12">
        <v>0.65657973289489746</v>
      </c>
      <c r="C19" s="12">
        <v>0.93366560942455823</v>
      </c>
      <c r="D19" s="63">
        <v>0.01</v>
      </c>
      <c r="E19" s="54">
        <v>26.959563921956306</v>
      </c>
      <c r="F19" s="65">
        <f t="shared" si="0"/>
        <v>1.5303030303030303</v>
      </c>
      <c r="G19" s="24">
        <v>27.2832893737984</v>
      </c>
      <c r="H19" s="51">
        <v>2.4180555955688772</v>
      </c>
      <c r="I19" s="69">
        <v>1.3240639219563022</v>
      </c>
      <c r="J19" s="65">
        <v>1.6477893737983962</v>
      </c>
      <c r="K19" s="11"/>
      <c r="L19" s="11"/>
      <c r="M19" s="11"/>
      <c r="N19" s="11"/>
    </row>
    <row r="20" spans="1:14" x14ac:dyDescent="0.3">
      <c r="A20" s="1" t="s">
        <v>25</v>
      </c>
      <c r="B20" s="12">
        <v>0.26833350751914231</v>
      </c>
      <c r="C20" s="12">
        <v>0.93718502519798419</v>
      </c>
      <c r="D20" s="63">
        <v>0.01</v>
      </c>
      <c r="E20" s="54">
        <v>27.066212884787397</v>
      </c>
      <c r="F20" s="65">
        <f t="shared" si="0"/>
        <v>1.5303030303030303</v>
      </c>
      <c r="G20" s="24">
        <v>27.469457970925401</v>
      </c>
      <c r="H20" s="51">
        <v>2.4413887830161469</v>
      </c>
      <c r="I20" s="69">
        <v>0.91379621812073353</v>
      </c>
      <c r="J20" s="65">
        <v>1.317041304258737</v>
      </c>
      <c r="K20" s="11"/>
      <c r="L20" s="11"/>
      <c r="M20" s="11"/>
      <c r="N20" s="11"/>
    </row>
    <row r="21" spans="1:14" x14ac:dyDescent="0.3">
      <c r="A21" s="1" t="s">
        <v>8</v>
      </c>
      <c r="B21" s="6">
        <v>0.64407609976254976</v>
      </c>
      <c r="C21" s="12">
        <v>0.93915187142958723</v>
      </c>
      <c r="D21" s="63">
        <v>0.01</v>
      </c>
      <c r="E21" s="54">
        <v>27.125814285745065</v>
      </c>
      <c r="F21" s="65">
        <f t="shared" si="0"/>
        <v>1.5303030303030303</v>
      </c>
      <c r="G21" s="24">
        <v>27.576222631152898</v>
      </c>
      <c r="H21" s="51">
        <v>2.4555429138063771</v>
      </c>
      <c r="I21" s="69">
        <v>1.205376785745063</v>
      </c>
      <c r="J21" s="65">
        <v>1.6557851311528964</v>
      </c>
      <c r="K21" s="11"/>
      <c r="L21" s="11"/>
      <c r="M21" s="11"/>
      <c r="N21" s="11"/>
    </row>
    <row r="22" spans="1:14" x14ac:dyDescent="0.3">
      <c r="A22" s="1" t="s">
        <v>26</v>
      </c>
      <c r="B22" s="6">
        <v>0.23109428928448603</v>
      </c>
      <c r="C22" s="12">
        <v>0.92126436781609189</v>
      </c>
      <c r="D22" s="63">
        <v>0.01</v>
      </c>
      <c r="E22" s="54">
        <v>26.583768721699752</v>
      </c>
      <c r="F22" s="65">
        <f t="shared" si="0"/>
        <v>1.5303030303030303</v>
      </c>
      <c r="G22" s="24">
        <v>26.714254542970298</v>
      </c>
      <c r="H22" s="51">
        <v>2.3393271185588778</v>
      </c>
      <c r="I22" s="69">
        <v>0.37343538836641699</v>
      </c>
      <c r="J22" s="65">
        <v>0.50392120963696385</v>
      </c>
      <c r="K22" s="11"/>
      <c r="L22" s="11"/>
      <c r="M22" s="11"/>
      <c r="N22" s="11"/>
    </row>
    <row r="23" spans="1:14" x14ac:dyDescent="0.3">
      <c r="A23" s="1" t="s">
        <v>16</v>
      </c>
      <c r="B23" s="6">
        <v>0.42515930609825331</v>
      </c>
      <c r="C23" s="12">
        <v>0.91822429906542058</v>
      </c>
      <c r="D23" s="63">
        <v>0.01</v>
      </c>
      <c r="E23" s="54">
        <v>26.491645426224864</v>
      </c>
      <c r="F23" s="65">
        <f t="shared" si="0"/>
        <v>1.5303030303030303</v>
      </c>
      <c r="G23" s="24">
        <v>26.586961939630001</v>
      </c>
      <c r="H23" s="51">
        <v>2.3458218281691328</v>
      </c>
      <c r="I23" s="69">
        <v>0.42843709289153153</v>
      </c>
      <c r="J23" s="65">
        <v>0.52375360629666901</v>
      </c>
      <c r="K23" s="11"/>
      <c r="L23" s="11"/>
      <c r="M23" s="11"/>
      <c r="N23" s="11"/>
    </row>
    <row r="24" spans="1:14" x14ac:dyDescent="0.3">
      <c r="A24" s="1" t="s">
        <v>17</v>
      </c>
      <c r="B24" s="12">
        <v>0.3445277770360311</v>
      </c>
      <c r="C24" s="12">
        <v>0.91038461538461535</v>
      </c>
      <c r="D24" s="63">
        <v>0.01</v>
      </c>
      <c r="E24" s="54">
        <v>26.254079254079251</v>
      </c>
      <c r="F24" s="65">
        <f t="shared" si="0"/>
        <v>1.5303030303030303</v>
      </c>
      <c r="G24" s="24">
        <v>26.235009946803999</v>
      </c>
      <c r="H24" s="51">
        <v>2.2158512760421685</v>
      </c>
      <c r="I24" s="69">
        <v>8.832925407925174E-2</v>
      </c>
      <c r="J24" s="65">
        <v>6.9259946803999384E-2</v>
      </c>
      <c r="K24" s="11"/>
      <c r="L24" s="11"/>
      <c r="M24" s="11"/>
      <c r="N24" s="11"/>
    </row>
    <row r="25" spans="1:14" x14ac:dyDescent="0.3">
      <c r="A25" s="58" t="s">
        <v>10</v>
      </c>
      <c r="B25" s="59">
        <v>4.0000000000000008E-2</v>
      </c>
      <c r="C25" s="59">
        <v>0.93780234968901177</v>
      </c>
      <c r="D25" s="63">
        <v>0.01</v>
      </c>
      <c r="E25" s="54">
        <v>27.08491968754581</v>
      </c>
      <c r="F25" s="65">
        <f t="shared" si="0"/>
        <v>1.5303030303030303</v>
      </c>
      <c r="G25" s="24">
        <v>27.488243439049199</v>
      </c>
      <c r="H25" s="51">
        <v>2.4569513202762256</v>
      </c>
      <c r="I25" s="69">
        <v>0.25391968754581029</v>
      </c>
      <c r="J25" s="65">
        <v>0.65724343904919991</v>
      </c>
      <c r="K25" s="11"/>
      <c r="L25" s="11"/>
      <c r="M25" s="11"/>
      <c r="N25" s="11"/>
    </row>
    <row r="26" spans="1:14" x14ac:dyDescent="0.3">
      <c r="A26" s="60" t="s">
        <v>27</v>
      </c>
      <c r="B26" s="61">
        <v>0.92416338920593266</v>
      </c>
      <c r="C26" s="61">
        <v>0.93824594739029743</v>
      </c>
      <c r="D26" s="64">
        <v>0.01</v>
      </c>
      <c r="E26" s="62">
        <v>27.098362042130223</v>
      </c>
      <c r="F26" s="66">
        <f t="shared" si="0"/>
        <v>1.5303030303030303</v>
      </c>
      <c r="G26" s="50">
        <v>27.538882500258801</v>
      </c>
      <c r="H26" s="52">
        <v>2.4153289928633672</v>
      </c>
      <c r="I26" s="70">
        <v>0.11761204213022225</v>
      </c>
      <c r="J26" s="66">
        <v>0.55813250025880023</v>
      </c>
      <c r="K26" s="24"/>
      <c r="L26" s="11"/>
      <c r="M26" s="11"/>
      <c r="N26" s="11"/>
    </row>
    <row r="27" spans="1:14" x14ac:dyDescent="0.3">
      <c r="A27" s="9"/>
      <c r="B27" s="5"/>
      <c r="C27" s="49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4" x14ac:dyDescent="0.3">
      <c r="A28" s="9"/>
      <c r="B28" s="5"/>
      <c r="C28" s="49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4" x14ac:dyDescent="0.3">
      <c r="A29" s="20"/>
      <c r="B29" s="20"/>
      <c r="C29" s="20"/>
      <c r="D29" s="20"/>
      <c r="E29" s="20"/>
      <c r="F29" s="20"/>
      <c r="G29" s="20"/>
      <c r="H29" s="20"/>
      <c r="I29" s="4"/>
      <c r="J29" s="4"/>
      <c r="K29" s="4"/>
      <c r="L29" s="4"/>
      <c r="M29" s="4"/>
    </row>
    <row r="30" spans="1:14" x14ac:dyDescent="0.3">
      <c r="A30" s="7"/>
      <c r="B30" s="19"/>
      <c r="C30" s="19"/>
    </row>
  </sheetData>
  <mergeCells count="7">
    <mergeCell ref="A1:K1"/>
    <mergeCell ref="A2:A3"/>
    <mergeCell ref="B2:B3"/>
    <mergeCell ref="D2:D3"/>
    <mergeCell ref="C2:C3"/>
    <mergeCell ref="E2:H2"/>
    <mergeCell ref="I2:J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M26"/>
  <sheetViews>
    <sheetView zoomScaleNormal="100" workbookViewId="0">
      <selection activeCell="A4" sqref="A4:M25"/>
    </sheetView>
  </sheetViews>
  <sheetFormatPr defaultColWidth="8.81640625" defaultRowHeight="14.1" x14ac:dyDescent="0.3"/>
  <cols>
    <col min="1" max="1" width="15.26953125" style="15" customWidth="1"/>
    <col min="2" max="2" width="11.81640625" style="15" customWidth="1"/>
    <col min="3" max="3" width="12.6328125" style="15" customWidth="1"/>
    <col min="4" max="4" width="9.6328125" style="15" customWidth="1"/>
    <col min="5" max="5" width="9.81640625" style="15" customWidth="1"/>
    <col min="6" max="6" width="10.6328125" style="15" customWidth="1"/>
    <col min="7" max="7" width="26.453125" style="15" customWidth="1"/>
    <col min="8" max="8" width="8.81640625" style="15"/>
    <col min="9" max="9" width="15.81640625" style="15" customWidth="1"/>
    <col min="10" max="10" width="8.81640625" style="15"/>
    <col min="11" max="11" width="15.54296875" style="15" customWidth="1"/>
    <col min="12" max="12" width="8.81640625" style="15"/>
    <col min="13" max="13" width="16.6328125" style="86" customWidth="1"/>
    <col min="14" max="16384" width="8.81640625" style="15"/>
  </cols>
  <sheetData>
    <row r="1" spans="1:13" x14ac:dyDescent="0.3">
      <c r="A1" s="113" t="s">
        <v>94</v>
      </c>
      <c r="B1" s="113"/>
      <c r="C1" s="113"/>
      <c r="D1" s="113"/>
      <c r="E1" s="113"/>
      <c r="F1" s="113"/>
      <c r="G1" s="113"/>
      <c r="H1" s="17"/>
      <c r="I1" s="17"/>
      <c r="J1" s="17"/>
      <c r="K1" s="17"/>
      <c r="L1" s="17"/>
    </row>
    <row r="2" spans="1:13" x14ac:dyDescent="0.3">
      <c r="A2" s="110" t="s">
        <v>0</v>
      </c>
      <c r="B2" s="110" t="s">
        <v>1</v>
      </c>
      <c r="C2" s="110" t="s">
        <v>2</v>
      </c>
      <c r="D2" s="110" t="s">
        <v>34</v>
      </c>
      <c r="E2" s="110" t="s">
        <v>35</v>
      </c>
      <c r="F2" s="110" t="s">
        <v>36</v>
      </c>
      <c r="G2" s="110" t="s">
        <v>71</v>
      </c>
      <c r="H2" s="110" t="s">
        <v>33</v>
      </c>
      <c r="I2" s="111" t="s">
        <v>101</v>
      </c>
      <c r="J2" s="111"/>
      <c r="K2" s="111"/>
      <c r="L2" s="111"/>
      <c r="M2" s="112" t="s">
        <v>37</v>
      </c>
    </row>
    <row r="3" spans="1:13" x14ac:dyDescent="0.3">
      <c r="A3" s="110"/>
      <c r="B3" s="110"/>
      <c r="C3" s="110"/>
      <c r="D3" s="110"/>
      <c r="E3" s="110"/>
      <c r="F3" s="110"/>
      <c r="G3" s="110"/>
      <c r="H3" s="110"/>
      <c r="I3" s="23" t="s">
        <v>102</v>
      </c>
      <c r="J3" s="84" t="s">
        <v>77</v>
      </c>
      <c r="K3" s="84" t="s">
        <v>103</v>
      </c>
      <c r="L3" s="84" t="s">
        <v>77</v>
      </c>
      <c r="M3" s="112"/>
    </row>
    <row r="4" spans="1:13" x14ac:dyDescent="0.3">
      <c r="A4" s="25" t="s">
        <v>30</v>
      </c>
      <c r="B4" s="13">
        <v>22.292200000000001</v>
      </c>
      <c r="C4" s="13">
        <v>113.7637</v>
      </c>
      <c r="D4" s="13">
        <v>9.3423939690420887</v>
      </c>
      <c r="E4" s="13">
        <v>8.9264122855475758</v>
      </c>
      <c r="F4" s="13">
        <v>40.355104150720699</v>
      </c>
      <c r="G4" s="13">
        <v>41.376089594689638</v>
      </c>
      <c r="H4" s="2">
        <f t="shared" ref="H4:H25" si="0">F4/(D4+E4+F4)</f>
        <v>0.6883727794975818</v>
      </c>
      <c r="I4" s="26">
        <f>(H4-0.095)/0.033</f>
        <v>17.980993318108538</v>
      </c>
      <c r="J4" s="11">
        <v>2</v>
      </c>
      <c r="K4" s="11">
        <f>(H4-0.1082)/0.0325</f>
        <v>17.851470138387132</v>
      </c>
      <c r="L4" s="11">
        <v>3</v>
      </c>
      <c r="M4" s="11">
        <v>-7.1839233485581282</v>
      </c>
    </row>
    <row r="5" spans="1:13" x14ac:dyDescent="0.3">
      <c r="A5" s="25" t="s">
        <v>29</v>
      </c>
      <c r="B5" s="13">
        <v>22.127800000000001</v>
      </c>
      <c r="C5" s="13">
        <v>113.6824</v>
      </c>
      <c r="D5" s="13">
        <v>7.611651117732297</v>
      </c>
      <c r="E5" s="13">
        <v>6.2043282431110303</v>
      </c>
      <c r="F5" s="13">
        <v>57.926108148352085</v>
      </c>
      <c r="G5" s="13">
        <v>28.257912490804593</v>
      </c>
      <c r="H5" s="2">
        <f t="shared" si="0"/>
        <v>0.80742155908033075</v>
      </c>
      <c r="I5" s="26">
        <f t="shared" ref="I5:I25" si="1">(H5-0.095)/0.033</f>
        <v>21.588532093343357</v>
      </c>
      <c r="J5" s="11">
        <v>2</v>
      </c>
      <c r="K5" s="11">
        <f t="shared" ref="K5:K25" si="2">(H5-0.1082)/0.0325</f>
        <v>21.514509510164025</v>
      </c>
      <c r="L5" s="11">
        <v>3</v>
      </c>
      <c r="M5" s="11">
        <v>-3.5763845733233097</v>
      </c>
    </row>
    <row r="6" spans="1:13" x14ac:dyDescent="0.3">
      <c r="A6" s="25" t="s">
        <v>23</v>
      </c>
      <c r="B6" s="13">
        <v>21.519583333333333</v>
      </c>
      <c r="C6" s="13">
        <v>112.70016666666666</v>
      </c>
      <c r="D6" s="13">
        <v>2.6979637571963986</v>
      </c>
      <c r="E6" s="13">
        <v>4.7802635137745835</v>
      </c>
      <c r="F6" s="13">
        <v>69.89498087400024</v>
      </c>
      <c r="G6" s="13">
        <v>22.626791855028785</v>
      </c>
      <c r="H6" s="2">
        <f t="shared" si="0"/>
        <v>0.90334862092109058</v>
      </c>
      <c r="I6" s="26">
        <f t="shared" si="1"/>
        <v>24.495412755184564</v>
      </c>
      <c r="J6" s="11">
        <v>2</v>
      </c>
      <c r="K6" s="11">
        <f t="shared" si="2"/>
        <v>24.466111412956632</v>
      </c>
      <c r="L6" s="11">
        <v>3</v>
      </c>
      <c r="M6" s="11">
        <v>-1.1603372448154374</v>
      </c>
    </row>
    <row r="7" spans="1:13" x14ac:dyDescent="0.3">
      <c r="A7" s="25" t="s">
        <v>22</v>
      </c>
      <c r="B7" s="13">
        <v>21.719883333333332</v>
      </c>
      <c r="C7" s="13">
        <v>113.03015000000001</v>
      </c>
      <c r="D7" s="13">
        <v>4.3507503947195918</v>
      </c>
      <c r="E7" s="13">
        <v>6.3380281690140841</v>
      </c>
      <c r="F7" s="13">
        <v>65.074868474301908</v>
      </c>
      <c r="G7" s="13">
        <v>24.236352961964421</v>
      </c>
      <c r="H7" s="2">
        <f t="shared" si="0"/>
        <v>0.8589194292829172</v>
      </c>
      <c r="I7" s="26">
        <f t="shared" si="1"/>
        <v>23.149073614633853</v>
      </c>
      <c r="J7" s="11">
        <v>2</v>
      </c>
      <c r="K7" s="11">
        <f t="shared" si="2"/>
        <v>23.099059362551298</v>
      </c>
      <c r="L7" s="11">
        <v>3</v>
      </c>
      <c r="M7" s="11">
        <v>-2.0890097186994794</v>
      </c>
    </row>
    <row r="8" spans="1:13" x14ac:dyDescent="0.3">
      <c r="A8" s="25" t="s">
        <v>28</v>
      </c>
      <c r="B8" s="13">
        <v>22.7102</v>
      </c>
      <c r="C8" s="13">
        <v>113.6818</v>
      </c>
      <c r="D8" s="13">
        <v>5.3419572037882439</v>
      </c>
      <c r="E8" s="13">
        <v>9.5543577443310372</v>
      </c>
      <c r="F8" s="13">
        <v>18.794695125253988</v>
      </c>
      <c r="G8" s="13">
        <v>66.308989926626737</v>
      </c>
      <c r="H8" s="2">
        <f t="shared" si="0"/>
        <v>0.55785490207394639</v>
      </c>
      <c r="I8" s="26">
        <f t="shared" si="1"/>
        <v>14.025906123452922</v>
      </c>
      <c r="J8" s="11">
        <v>2</v>
      </c>
      <c r="K8" s="11">
        <f t="shared" si="2"/>
        <v>13.835535448429118</v>
      </c>
      <c r="L8" s="11">
        <v>3</v>
      </c>
      <c r="M8" s="11">
        <v>-11.139010543213745</v>
      </c>
    </row>
    <row r="9" spans="1:13" x14ac:dyDescent="0.3">
      <c r="A9" s="25" t="s">
        <v>14</v>
      </c>
      <c r="B9" s="13">
        <v>21.138833333333299</v>
      </c>
      <c r="C9" s="13">
        <v>110.791166666667</v>
      </c>
      <c r="D9" s="13">
        <v>3.938949966520445</v>
      </c>
      <c r="E9" s="13">
        <v>2.5064939914837736</v>
      </c>
      <c r="F9" s="13">
        <v>87.933812092415735</v>
      </c>
      <c r="G9" s="13">
        <v>5.6207439495800511</v>
      </c>
      <c r="H9" s="2">
        <f t="shared" si="0"/>
        <v>0.9317069849060805</v>
      </c>
      <c r="I9" s="26">
        <f t="shared" si="1"/>
        <v>25.354757118366077</v>
      </c>
      <c r="J9" s="11">
        <v>2</v>
      </c>
      <c r="K9" s="11">
        <f t="shared" si="2"/>
        <v>25.338676458648631</v>
      </c>
      <c r="L9" s="11">
        <v>3</v>
      </c>
      <c r="M9" s="11">
        <v>1.1860071183660779</v>
      </c>
    </row>
    <row r="10" spans="1:13" x14ac:dyDescent="0.3">
      <c r="A10" s="25" t="s">
        <v>19</v>
      </c>
      <c r="B10" s="13">
        <v>21.99</v>
      </c>
      <c r="C10" s="13">
        <v>113.72201666666666</v>
      </c>
      <c r="D10" s="13">
        <v>1.9803068657134861</v>
      </c>
      <c r="E10" s="13">
        <v>3.9677666664586395</v>
      </c>
      <c r="F10" s="13">
        <v>81.130749411563073</v>
      </c>
      <c r="G10" s="13">
        <v>12.921177056264796</v>
      </c>
      <c r="H10" s="2">
        <f t="shared" si="0"/>
        <v>0.93169322538942223</v>
      </c>
      <c r="I10" s="26">
        <f t="shared" si="1"/>
        <v>25.354340163315825</v>
      </c>
      <c r="J10" s="11">
        <v>2</v>
      </c>
      <c r="K10" s="11">
        <f t="shared" si="2"/>
        <v>25.338253088905301</v>
      </c>
      <c r="L10" s="11">
        <v>3</v>
      </c>
      <c r="M10" s="11">
        <v>0.14563182998249147</v>
      </c>
    </row>
    <row r="11" spans="1:13" x14ac:dyDescent="0.3">
      <c r="A11" s="25" t="s">
        <v>21</v>
      </c>
      <c r="B11" s="13">
        <v>21.249500000000001</v>
      </c>
      <c r="C11" s="13">
        <v>111.34848333333333</v>
      </c>
      <c r="D11" s="13">
        <v>5.73968182704981</v>
      </c>
      <c r="E11" s="13">
        <v>11.705907750121703</v>
      </c>
      <c r="F11" s="13">
        <v>30.958396942422379</v>
      </c>
      <c r="G11" s="13">
        <v>51.596013480406114</v>
      </c>
      <c r="H11" s="2">
        <f t="shared" si="0"/>
        <v>0.63958362045015538</v>
      </c>
      <c r="I11" s="26">
        <f t="shared" si="1"/>
        <v>16.502533953035012</v>
      </c>
      <c r="J11" s="11">
        <v>2</v>
      </c>
      <c r="K11" s="11">
        <f t="shared" si="2"/>
        <v>16.350265244620164</v>
      </c>
      <c r="L11" s="11">
        <v>3</v>
      </c>
      <c r="M11" s="11">
        <v>-8.4293827136316537</v>
      </c>
    </row>
    <row r="12" spans="1:13" x14ac:dyDescent="0.3">
      <c r="A12" s="25" t="s">
        <v>12</v>
      </c>
      <c r="B12" s="13">
        <v>21.470166666666699</v>
      </c>
      <c r="C12" s="13">
        <v>112.54283333333299</v>
      </c>
      <c r="D12" s="13">
        <v>2.4931361311988507</v>
      </c>
      <c r="E12" s="13">
        <v>2.8674220651152544</v>
      </c>
      <c r="F12" s="13">
        <v>83.727668762828529</v>
      </c>
      <c r="G12" s="13">
        <v>10.911773040857373</v>
      </c>
      <c r="H12" s="2">
        <f t="shared" si="0"/>
        <v>0.93982865773305213</v>
      </c>
      <c r="I12" s="26">
        <f t="shared" si="1"/>
        <v>25.600868416153094</v>
      </c>
      <c r="J12" s="11">
        <v>2</v>
      </c>
      <c r="K12" s="11">
        <f t="shared" si="2"/>
        <v>25.588574084093914</v>
      </c>
      <c r="L12" s="11">
        <v>3</v>
      </c>
      <c r="M12" s="11">
        <v>3.9517494864291791E-3</v>
      </c>
    </row>
    <row r="13" spans="1:13" x14ac:dyDescent="0.3">
      <c r="A13" s="25" t="s">
        <v>20</v>
      </c>
      <c r="B13" s="13">
        <v>21.401066666666665</v>
      </c>
      <c r="C13" s="13">
        <v>111.8013</v>
      </c>
      <c r="D13" s="13">
        <v>1.6844439017817907</v>
      </c>
      <c r="E13" s="13">
        <v>3.184542270931829</v>
      </c>
      <c r="F13" s="13">
        <v>81.853588969555929</v>
      </c>
      <c r="G13" s="13">
        <v>13.277424857730447</v>
      </c>
      <c r="H13" s="2">
        <f t="shared" si="0"/>
        <v>0.94385560893774223</v>
      </c>
      <c r="I13" s="26">
        <f t="shared" si="1"/>
        <v>25.722897240537645</v>
      </c>
      <c r="J13" s="11">
        <v>2</v>
      </c>
      <c r="K13" s="11">
        <f t="shared" si="2"/>
        <v>25.712480275007454</v>
      </c>
      <c r="L13" s="11">
        <v>3</v>
      </c>
      <c r="M13" s="11">
        <v>6.7147240537643427E-2</v>
      </c>
    </row>
    <row r="14" spans="1:13" x14ac:dyDescent="0.3">
      <c r="A14" s="25" t="s">
        <v>11</v>
      </c>
      <c r="B14" s="13">
        <v>21.312333333333299</v>
      </c>
      <c r="C14" s="13">
        <v>111.712</v>
      </c>
      <c r="D14" s="13">
        <v>2.4441691572584765</v>
      </c>
      <c r="E14" s="13">
        <v>2.2867644876598914</v>
      </c>
      <c r="F14" s="13">
        <v>90.928456719761428</v>
      </c>
      <c r="G14" s="13">
        <v>4.3406096353202006</v>
      </c>
      <c r="H14" s="2">
        <f t="shared" si="0"/>
        <v>0.95054397036315252</v>
      </c>
      <c r="I14" s="26">
        <f t="shared" si="1"/>
        <v>25.925574859489469</v>
      </c>
      <c r="J14" s="11">
        <v>2</v>
      </c>
      <c r="K14" s="11">
        <f t="shared" si="2"/>
        <v>25.918276011173923</v>
      </c>
      <c r="L14" s="11">
        <v>3</v>
      </c>
      <c r="M14" s="11">
        <v>0.93282485948947169</v>
      </c>
    </row>
    <row r="15" spans="1:13" x14ac:dyDescent="0.3">
      <c r="A15" s="25" t="s">
        <v>9</v>
      </c>
      <c r="B15" s="13">
        <v>22.001166666666698</v>
      </c>
      <c r="C15" s="13">
        <v>114.00149999999999</v>
      </c>
      <c r="D15" s="13">
        <v>3.043010080598902</v>
      </c>
      <c r="E15" s="13">
        <v>3.2174682909345815</v>
      </c>
      <c r="F15" s="13">
        <v>88.189376958698901</v>
      </c>
      <c r="G15" s="13">
        <v>5.5501446697676187</v>
      </c>
      <c r="H15" s="2">
        <f t="shared" si="0"/>
        <v>0.93371637945188501</v>
      </c>
      <c r="I15" s="26">
        <f t="shared" si="1"/>
        <v>25.415647862178332</v>
      </c>
      <c r="J15" s="11">
        <v>2</v>
      </c>
      <c r="K15" s="11">
        <f t="shared" si="2"/>
        <v>25.400503983134925</v>
      </c>
      <c r="L15" s="11">
        <v>3</v>
      </c>
      <c r="M15" s="11">
        <v>0.18104369551166499</v>
      </c>
    </row>
    <row r="16" spans="1:13" x14ac:dyDescent="0.3">
      <c r="A16" s="25" t="s">
        <v>13</v>
      </c>
      <c r="B16" s="13">
        <v>21.248999999999999</v>
      </c>
      <c r="C16" s="13">
        <v>112.74</v>
      </c>
      <c r="D16" s="13">
        <v>2.4055261356677113</v>
      </c>
      <c r="E16" s="13">
        <v>2.4282665081595161</v>
      </c>
      <c r="F16" s="13">
        <v>89.98950790734537</v>
      </c>
      <c r="G16" s="13">
        <v>5.1766994488274074</v>
      </c>
      <c r="H16" s="2">
        <f t="shared" si="0"/>
        <v>0.94902315553529371</v>
      </c>
      <c r="I16" s="26">
        <f t="shared" si="1"/>
        <v>25.879489561675566</v>
      </c>
      <c r="J16" s="11">
        <v>2</v>
      </c>
      <c r="K16" s="11">
        <f t="shared" si="2"/>
        <v>25.871481708778269</v>
      </c>
      <c r="L16" s="11">
        <v>3</v>
      </c>
      <c r="M16" s="11">
        <v>0.18382289500890181</v>
      </c>
    </row>
    <row r="17" spans="1:13" x14ac:dyDescent="0.3">
      <c r="A17" s="25" t="s">
        <v>15</v>
      </c>
      <c r="B17" s="13">
        <v>20.4218333333333</v>
      </c>
      <c r="C17" s="13">
        <v>111.1095</v>
      </c>
      <c r="D17" s="13">
        <v>2.662755535448579</v>
      </c>
      <c r="E17" s="13">
        <v>2.9866156857522816</v>
      </c>
      <c r="F17" s="13">
        <v>87.6291016863713</v>
      </c>
      <c r="G17" s="13">
        <v>6.7215270924278387</v>
      </c>
      <c r="H17" s="2">
        <f t="shared" si="0"/>
        <v>0.93943542336077135</v>
      </c>
      <c r="I17" s="26">
        <f t="shared" si="1"/>
        <v>25.588952223053678</v>
      </c>
      <c r="J17" s="11">
        <v>2</v>
      </c>
      <c r="K17" s="11">
        <f t="shared" si="2"/>
        <v>25.57647456494681</v>
      </c>
      <c r="L17" s="11">
        <v>3</v>
      </c>
      <c r="M17" s="11">
        <v>-0.11446444361299157</v>
      </c>
    </row>
    <row r="18" spans="1:13" x14ac:dyDescent="0.3">
      <c r="A18" s="25" t="s">
        <v>18</v>
      </c>
      <c r="B18" s="13">
        <v>22.059166666666702</v>
      </c>
      <c r="C18" s="13">
        <v>115.0115</v>
      </c>
      <c r="D18" s="13">
        <v>0.87706798283428267</v>
      </c>
      <c r="E18" s="13">
        <v>1.6494535900405449</v>
      </c>
      <c r="F18" s="13">
        <v>95.024024668446089</v>
      </c>
      <c r="G18" s="13">
        <v>2.4494537586790881</v>
      </c>
      <c r="H18" s="2">
        <f t="shared" si="0"/>
        <v>0.9741003851826241</v>
      </c>
      <c r="I18" s="26">
        <f t="shared" si="1"/>
        <v>26.639405611594668</v>
      </c>
      <c r="J18" s="11">
        <v>2</v>
      </c>
      <c r="K18" s="11">
        <f t="shared" si="2"/>
        <v>26.643088774849971</v>
      </c>
      <c r="L18" s="11">
        <v>3</v>
      </c>
      <c r="M18" s="11">
        <v>1.0039056115946643</v>
      </c>
    </row>
    <row r="19" spans="1:13" x14ac:dyDescent="0.3">
      <c r="A19" s="25" t="s">
        <v>25</v>
      </c>
      <c r="B19" s="13">
        <v>20.93074</v>
      </c>
      <c r="C19" s="13">
        <v>114.5356</v>
      </c>
      <c r="D19" s="13">
        <v>1.4903232602677747</v>
      </c>
      <c r="E19" s="13">
        <v>1.4882509683647371</v>
      </c>
      <c r="F19" s="13">
        <v>93.847365339881776</v>
      </c>
      <c r="G19" s="13">
        <v>3.1740604314857124</v>
      </c>
      <c r="H19" s="2">
        <f t="shared" si="0"/>
        <v>0.96923784843291028</v>
      </c>
      <c r="I19" s="26">
        <f t="shared" si="1"/>
        <v>26.492056013118493</v>
      </c>
      <c r="J19" s="11">
        <v>2</v>
      </c>
      <c r="K19" s="11">
        <f t="shared" si="2"/>
        <v>26.493472259474164</v>
      </c>
      <c r="L19" s="11">
        <v>3</v>
      </c>
      <c r="M19" s="11">
        <v>0.33963934645182903</v>
      </c>
    </row>
    <row r="20" spans="1:13" x14ac:dyDescent="0.3">
      <c r="A20" s="25" t="s">
        <v>8</v>
      </c>
      <c r="B20" s="13">
        <v>21.273333333333301</v>
      </c>
      <c r="C20" s="13">
        <v>114.73050000000001</v>
      </c>
      <c r="D20" s="13">
        <v>1.3078348815586216</v>
      </c>
      <c r="E20" s="13">
        <v>1.6668892125672692</v>
      </c>
      <c r="F20" s="13">
        <v>93.198793107038853</v>
      </c>
      <c r="G20" s="13">
        <v>3.8264827988352477</v>
      </c>
      <c r="H20" s="2">
        <f t="shared" si="0"/>
        <v>0.96906919721045759</v>
      </c>
      <c r="I20" s="26">
        <f t="shared" si="1"/>
        <v>26.486945370013867</v>
      </c>
      <c r="J20" s="11">
        <v>2</v>
      </c>
      <c r="K20" s="11">
        <f t="shared" si="2"/>
        <v>26.488282991091005</v>
      </c>
      <c r="L20" s="11">
        <v>3</v>
      </c>
      <c r="M20" s="11">
        <v>0.56650787001386504</v>
      </c>
    </row>
    <row r="21" spans="1:13" x14ac:dyDescent="0.3">
      <c r="A21" s="25" t="s">
        <v>26</v>
      </c>
      <c r="B21" s="13">
        <v>20.56542</v>
      </c>
      <c r="C21" s="13">
        <v>113.79810000000001</v>
      </c>
      <c r="D21" s="13">
        <v>0.7892562808053798</v>
      </c>
      <c r="E21" s="13">
        <v>1.2334523975814657</v>
      </c>
      <c r="F21" s="13">
        <v>95.763175223993784</v>
      </c>
      <c r="G21" s="13">
        <v>2.2141160976193803</v>
      </c>
      <c r="H21" s="2">
        <f t="shared" si="0"/>
        <v>0.97931492156469013</v>
      </c>
      <c r="I21" s="26">
        <f t="shared" si="1"/>
        <v>26.797421865596672</v>
      </c>
      <c r="J21" s="11">
        <v>2</v>
      </c>
      <c r="K21" s="11">
        <f t="shared" si="2"/>
        <v>26.803536048144313</v>
      </c>
      <c r="L21" s="11">
        <v>3</v>
      </c>
      <c r="M21" s="11">
        <v>0.58708853226333702</v>
      </c>
    </row>
    <row r="22" spans="1:13" x14ac:dyDescent="0.3">
      <c r="A22" s="25" t="s">
        <v>16</v>
      </c>
      <c r="B22" s="13">
        <v>20.7</v>
      </c>
      <c r="C22" s="13">
        <v>113.37</v>
      </c>
      <c r="D22" s="13">
        <v>2.4075546391146836</v>
      </c>
      <c r="E22" s="13">
        <v>2.6062256366377228</v>
      </c>
      <c r="F22" s="13">
        <v>90.117678597331334</v>
      </c>
      <c r="G22" s="13">
        <v>4.8685411269162486</v>
      </c>
      <c r="H22" s="2">
        <f t="shared" si="0"/>
        <v>0.94729629572441054</v>
      </c>
      <c r="I22" s="26">
        <f t="shared" si="1"/>
        <v>25.827160476497287</v>
      </c>
      <c r="J22" s="11">
        <v>2</v>
      </c>
      <c r="K22" s="11">
        <f t="shared" si="2"/>
        <v>25.818347560751093</v>
      </c>
      <c r="L22" s="11">
        <v>3</v>
      </c>
      <c r="M22" s="11">
        <v>-0.2360478568360449</v>
      </c>
    </row>
    <row r="23" spans="1:13" x14ac:dyDescent="0.3">
      <c r="A23" s="25" t="s">
        <v>17</v>
      </c>
      <c r="B23" s="13">
        <v>20.139500000000002</v>
      </c>
      <c r="C23" s="13">
        <v>112.059333333333</v>
      </c>
      <c r="D23" s="13">
        <v>1.3568808668664547</v>
      </c>
      <c r="E23" s="13">
        <v>1.4008037273427432</v>
      </c>
      <c r="F23" s="13">
        <v>94.46693965944533</v>
      </c>
      <c r="G23" s="13">
        <v>2.7753757463454805</v>
      </c>
      <c r="H23" s="2">
        <f t="shared" si="0"/>
        <v>0.9716359449534665</v>
      </c>
      <c r="I23" s="26">
        <f t="shared" si="1"/>
        <v>26.564725604650501</v>
      </c>
      <c r="J23" s="11">
        <v>2</v>
      </c>
      <c r="K23" s="11">
        <f t="shared" si="2"/>
        <v>26.567259844722045</v>
      </c>
      <c r="L23" s="11">
        <v>3</v>
      </c>
      <c r="M23" s="11">
        <v>0.39897560465050219</v>
      </c>
    </row>
    <row r="24" spans="1:13" x14ac:dyDescent="0.3">
      <c r="A24" s="25" t="s">
        <v>10</v>
      </c>
      <c r="B24" s="13">
        <v>19.1978333333333</v>
      </c>
      <c r="C24" s="13">
        <v>112.286666666667</v>
      </c>
      <c r="D24" s="13">
        <v>0.33768738271373583</v>
      </c>
      <c r="E24" s="13">
        <v>1.2478866541063585</v>
      </c>
      <c r="F24" s="13">
        <v>96.55979578984541</v>
      </c>
      <c r="G24" s="13">
        <v>1.8546301733344932</v>
      </c>
      <c r="H24" s="2">
        <f t="shared" si="0"/>
        <v>0.98384463740245343</v>
      </c>
      <c r="I24" s="26">
        <f t="shared" si="1"/>
        <v>26.934685981892528</v>
      </c>
      <c r="J24" s="11">
        <v>2</v>
      </c>
      <c r="K24" s="11">
        <f t="shared" si="2"/>
        <v>26.942911920075492</v>
      </c>
      <c r="L24" s="11">
        <v>3</v>
      </c>
      <c r="M24" s="11">
        <v>0.10368598189252864</v>
      </c>
    </row>
    <row r="25" spans="1:13" x14ac:dyDescent="0.3">
      <c r="A25" s="25" t="s">
        <v>27</v>
      </c>
      <c r="B25" s="13">
        <v>19.662320000000001</v>
      </c>
      <c r="C25" s="13">
        <v>114.63782999999999</v>
      </c>
      <c r="D25" s="13">
        <v>0.59630129140724597</v>
      </c>
      <c r="E25" s="13">
        <v>1.1724647588079886</v>
      </c>
      <c r="F25" s="13">
        <v>95.835719696269877</v>
      </c>
      <c r="G25" s="13">
        <v>2.3955142535148815</v>
      </c>
      <c r="H25" s="2">
        <f t="shared" si="0"/>
        <v>0.98187822991241025</v>
      </c>
      <c r="I25" s="26">
        <f t="shared" si="1"/>
        <v>26.875097876133644</v>
      </c>
      <c r="J25" s="11">
        <v>2</v>
      </c>
      <c r="K25" s="11">
        <f t="shared" si="2"/>
        <v>26.882407074228009</v>
      </c>
      <c r="L25" s="11">
        <v>3</v>
      </c>
      <c r="M25" s="11">
        <v>-0.10565212386635636</v>
      </c>
    </row>
    <row r="26" spans="1:13" x14ac:dyDescent="0.3">
      <c r="A26" s="16"/>
      <c r="H26" s="14"/>
      <c r="I26" s="14"/>
      <c r="J26" s="14"/>
      <c r="K26" s="14"/>
      <c r="L26" s="14"/>
      <c r="M26" s="14"/>
    </row>
  </sheetData>
  <mergeCells count="11">
    <mergeCell ref="H2:H3"/>
    <mergeCell ref="I2:L2"/>
    <mergeCell ref="M2:M3"/>
    <mergeCell ref="A1:G1"/>
    <mergeCell ref="A2:A3"/>
    <mergeCell ref="B2:B3"/>
    <mergeCell ref="C2:C3"/>
    <mergeCell ref="D2:D3"/>
    <mergeCell ref="E2:E3"/>
    <mergeCell ref="F2:F3"/>
    <mergeCell ref="G2:G3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G26"/>
  <sheetViews>
    <sheetView zoomScale="90" zoomScaleNormal="90" workbookViewId="0">
      <pane xSplit="1" topLeftCell="J1" activePane="topRight" state="frozen"/>
      <selection pane="topRight" sqref="A1:R1"/>
    </sheetView>
  </sheetViews>
  <sheetFormatPr defaultColWidth="8.81640625" defaultRowHeight="14.1" x14ac:dyDescent="0.3"/>
  <cols>
    <col min="2" max="2" width="11.36328125" customWidth="1"/>
    <col min="16" max="16" width="29.453125" customWidth="1"/>
    <col min="17" max="17" width="9.81640625" customWidth="1"/>
    <col min="18" max="18" width="23.36328125" customWidth="1"/>
    <col min="19" max="19" width="7.90625" customWidth="1"/>
    <col min="20" max="20" width="24.08984375" customWidth="1"/>
    <col min="21" max="21" width="7.54296875" customWidth="1"/>
    <col min="29" max="29" width="18.90625" customWidth="1"/>
    <col min="30" max="30" width="21.453125" customWidth="1"/>
    <col min="31" max="31" width="19.54296875" customWidth="1"/>
    <col min="32" max="32" width="21.1796875" customWidth="1"/>
    <col min="33" max="33" width="17.81640625" customWidth="1"/>
  </cols>
  <sheetData>
    <row r="1" spans="1:33" x14ac:dyDescent="0.3">
      <c r="A1" s="100" t="s">
        <v>95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21"/>
      <c r="T1" s="21"/>
      <c r="U1" s="21"/>
      <c r="V1" s="21"/>
      <c r="W1" s="21"/>
      <c r="X1" s="21"/>
      <c r="Y1" s="21"/>
    </row>
    <row r="2" spans="1:33" x14ac:dyDescent="0.3">
      <c r="A2" s="114" t="s">
        <v>0</v>
      </c>
      <c r="B2" s="114" t="s">
        <v>1</v>
      </c>
      <c r="C2" s="114" t="s">
        <v>2</v>
      </c>
      <c r="D2" s="114" t="s">
        <v>3</v>
      </c>
      <c r="E2" s="114" t="s">
        <v>96</v>
      </c>
      <c r="F2" s="114" t="s">
        <v>38</v>
      </c>
      <c r="G2" s="114" t="s">
        <v>39</v>
      </c>
      <c r="H2" s="114" t="s">
        <v>40</v>
      </c>
      <c r="I2" s="114" t="s">
        <v>41</v>
      </c>
      <c r="J2" s="114" t="s">
        <v>42</v>
      </c>
      <c r="K2" s="114" t="s">
        <v>43</v>
      </c>
      <c r="L2" s="114" t="s">
        <v>77</v>
      </c>
      <c r="M2" s="114" t="s">
        <v>44</v>
      </c>
      <c r="N2" s="114" t="s">
        <v>76</v>
      </c>
      <c r="O2" s="114" t="s">
        <v>78</v>
      </c>
      <c r="P2" s="115" t="s">
        <v>111</v>
      </c>
      <c r="Q2" s="115"/>
      <c r="R2" s="115"/>
      <c r="S2" s="115"/>
      <c r="T2" s="115"/>
      <c r="U2" s="115"/>
      <c r="V2" s="114" t="s">
        <v>45</v>
      </c>
      <c r="W2" s="114" t="s">
        <v>46</v>
      </c>
      <c r="X2" s="114" t="s">
        <v>72</v>
      </c>
      <c r="Y2" s="114" t="s">
        <v>63</v>
      </c>
      <c r="Z2" s="114" t="s">
        <v>64</v>
      </c>
      <c r="AA2" s="114" t="s">
        <v>47</v>
      </c>
      <c r="AB2" s="114" t="s">
        <v>65</v>
      </c>
      <c r="AC2" s="116" t="s">
        <v>37</v>
      </c>
      <c r="AD2" s="116"/>
      <c r="AE2" s="116" t="s">
        <v>108</v>
      </c>
      <c r="AF2" s="116"/>
      <c r="AG2" s="116"/>
    </row>
    <row r="3" spans="1:33" s="27" customFormat="1" x14ac:dyDescent="0.3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85" t="s">
        <v>104</v>
      </c>
      <c r="Q3" s="9" t="s">
        <v>76</v>
      </c>
      <c r="R3" s="85" t="s">
        <v>105</v>
      </c>
      <c r="S3" s="9" t="s">
        <v>76</v>
      </c>
      <c r="T3" s="85" t="s">
        <v>106</v>
      </c>
      <c r="U3" s="9" t="s">
        <v>76</v>
      </c>
      <c r="V3" s="114"/>
      <c r="W3" s="114"/>
      <c r="X3" s="114"/>
      <c r="Y3" s="114"/>
      <c r="Z3" s="114"/>
      <c r="AA3" s="114"/>
      <c r="AB3" s="114"/>
      <c r="AC3" s="85" t="s">
        <v>107</v>
      </c>
      <c r="AD3" s="85" t="s">
        <v>105</v>
      </c>
      <c r="AE3" s="85" t="s">
        <v>107</v>
      </c>
      <c r="AF3" s="85" t="s">
        <v>105</v>
      </c>
      <c r="AG3" s="85" t="s">
        <v>106</v>
      </c>
    </row>
    <row r="4" spans="1:33" x14ac:dyDescent="0.3">
      <c r="A4" s="1" t="s">
        <v>30</v>
      </c>
      <c r="B4" s="11">
        <v>22.292200000000001</v>
      </c>
      <c r="C4" s="11">
        <v>113.7637</v>
      </c>
      <c r="D4" s="11">
        <v>6.5</v>
      </c>
      <c r="E4" s="11">
        <v>28.781297395064897</v>
      </c>
      <c r="F4" s="11">
        <v>6.4133226854313659</v>
      </c>
      <c r="G4" s="11">
        <v>4.8379524545928687</v>
      </c>
      <c r="H4" s="11">
        <v>1.4865276920141652</v>
      </c>
      <c r="I4" s="11">
        <v>57.572119102289179</v>
      </c>
      <c r="J4" s="11">
        <v>0.90878067060753376</v>
      </c>
      <c r="K4" s="8">
        <f t="shared" ref="K4:K26" si="0">(G4+H4+J4)/(F4+G4+H4+J4)</f>
        <v>0.53004188307000888</v>
      </c>
      <c r="L4" s="8">
        <v>0.01</v>
      </c>
      <c r="M4" s="8">
        <f>LOG(K4)</f>
        <v>-0.27568981178125823</v>
      </c>
      <c r="N4" s="8">
        <v>0.01</v>
      </c>
      <c r="O4" s="8">
        <f>(F4+2*G4+3*H4+4*I4+4*J4)/100</f>
        <v>2.5447240976224648</v>
      </c>
      <c r="P4" s="10">
        <f>68.4*M4+38.6</f>
        <v>19.742816874161935</v>
      </c>
      <c r="Q4" s="10">
        <v>2.5918827133958051</v>
      </c>
      <c r="R4" s="53">
        <v>20.721427452481901</v>
      </c>
      <c r="S4" s="53">
        <v>1.8829297264852725</v>
      </c>
      <c r="T4" s="10">
        <f>M4*47.18+34.44</f>
        <v>21.432954680160236</v>
      </c>
      <c r="U4" s="10">
        <v>1.2894166277817267</v>
      </c>
      <c r="V4" s="8">
        <v>4.5831795510338266E-2</v>
      </c>
      <c r="W4" s="6">
        <f t="shared" ref="W4:W26" si="1">(F4+G4+H4)/(F4+G4+H4+I4+J4)</f>
        <v>0.17885474413508529</v>
      </c>
      <c r="X4" s="11">
        <f t="shared" ref="X4:X26" si="2">(F4+2*G4+3*H4+4*(I4+J4))/100</f>
        <v>2.5447240976224648</v>
      </c>
      <c r="Y4" s="10">
        <f t="shared" ref="Y4:Y26" si="3">G4/H4</f>
        <v>3.25453234445818</v>
      </c>
      <c r="Z4" s="6">
        <f>E4/I4</f>
        <v>0.49991728364086735</v>
      </c>
      <c r="AA4" s="11">
        <f>E4/J4</f>
        <v>31.670234992810926</v>
      </c>
      <c r="AB4" s="6">
        <f t="shared" ref="AB4:AB26" si="4">G4/I4</f>
        <v>8.4032905684732775E-2</v>
      </c>
      <c r="AC4" s="11">
        <v>-5.4220997925047314</v>
      </c>
      <c r="AD4" s="11">
        <v>-4.4434892141847655</v>
      </c>
      <c r="AE4" s="11">
        <v>-2.2328497925047301</v>
      </c>
      <c r="AF4" s="11">
        <v>-1.2542392141847643</v>
      </c>
      <c r="AG4" s="28">
        <v>-0.54271198650642916</v>
      </c>
    </row>
    <row r="5" spans="1:33" x14ac:dyDescent="0.3">
      <c r="A5" s="1" t="s">
        <v>29</v>
      </c>
      <c r="B5" s="11">
        <v>22.127800000000001</v>
      </c>
      <c r="C5" s="11">
        <v>113.6824</v>
      </c>
      <c r="D5" s="11">
        <v>8</v>
      </c>
      <c r="E5" s="11">
        <v>26.08358316875848</v>
      </c>
      <c r="F5" s="11">
        <v>7.8918537367731769</v>
      </c>
      <c r="G5" s="11">
        <v>6.9173144457386009</v>
      </c>
      <c r="H5" s="11">
        <v>2.0518413538646638</v>
      </c>
      <c r="I5" s="11">
        <v>55.913746309187026</v>
      </c>
      <c r="J5" s="11">
        <v>1.1416609856780537</v>
      </c>
      <c r="K5" s="8">
        <f t="shared" si="0"/>
        <v>0.56162871907781009</v>
      </c>
      <c r="L5" s="8">
        <v>0.01</v>
      </c>
      <c r="M5" s="8">
        <f t="shared" ref="M5:M25" si="5">LOG(K5)</f>
        <v>-0.25055069251265444</v>
      </c>
      <c r="N5" s="8">
        <v>0.01</v>
      </c>
      <c r="O5" s="8">
        <f t="shared" ref="O5:O26" si="6">(F5+2*G5+3*H5+4*I5+4*J5)/100</f>
        <v>2.5610363586930469</v>
      </c>
      <c r="P5" s="10">
        <f t="shared" ref="P5:P26" si="7">68.4*M5+38.6</f>
        <v>21.462332632134437</v>
      </c>
      <c r="Q5" s="10">
        <v>2.5918827133958051</v>
      </c>
      <c r="R5" s="53">
        <v>21.697201989648899</v>
      </c>
      <c r="S5" s="53">
        <v>2.0781845242376358</v>
      </c>
      <c r="T5" s="10">
        <f t="shared" ref="T5:T26" si="8">M5*47.18+34.44</f>
        <v>22.619018327252959</v>
      </c>
      <c r="U5" s="10">
        <v>1.2894166277817267</v>
      </c>
      <c r="V5" s="8">
        <v>6.0864812179242805E-2</v>
      </c>
      <c r="W5" s="6">
        <f t="shared" si="1"/>
        <v>0.22810913000385002</v>
      </c>
      <c r="X5" s="11">
        <f t="shared" si="2"/>
        <v>2.5610363586930469</v>
      </c>
      <c r="Y5" s="10">
        <f t="shared" si="3"/>
        <v>3.371271581357774</v>
      </c>
      <c r="Z5" s="6">
        <f t="shared" ref="Z5:Z26" si="9">E5/I5</f>
        <v>0.46649678997582678</v>
      </c>
      <c r="AA5" s="11">
        <f t="shared" ref="AA5:AA26" si="10">E5/J5</f>
        <v>22.847047850432546</v>
      </c>
      <c r="AB5" s="6">
        <f t="shared" si="4"/>
        <v>0.1237140220847988</v>
      </c>
      <c r="AC5" s="11">
        <v>-3.7025840345322294</v>
      </c>
      <c r="AD5" s="11">
        <v>-3.4677146770177671</v>
      </c>
      <c r="AE5" s="11">
        <v>-0.51333403453222815</v>
      </c>
      <c r="AF5" s="11">
        <v>-0.27846467701776589</v>
      </c>
      <c r="AG5" s="28">
        <v>0.64335166058629412</v>
      </c>
    </row>
    <row r="6" spans="1:33" x14ac:dyDescent="0.3">
      <c r="A6" s="1" t="s">
        <v>23</v>
      </c>
      <c r="B6" s="11">
        <v>21.519583333333333</v>
      </c>
      <c r="C6" s="11">
        <v>112.70016666666666</v>
      </c>
      <c r="D6" s="22">
        <v>14</v>
      </c>
      <c r="E6" s="11">
        <v>30.041378935756324</v>
      </c>
      <c r="F6" s="11">
        <v>7.723524117044672</v>
      </c>
      <c r="G6" s="11">
        <v>4.9935840704966541</v>
      </c>
      <c r="H6" s="11">
        <v>1.6447423822953697</v>
      </c>
      <c r="I6" s="11">
        <v>54.686535126768085</v>
      </c>
      <c r="J6" s="11">
        <v>0.91023536763888602</v>
      </c>
      <c r="K6" s="8">
        <f t="shared" si="0"/>
        <v>0.49427182713186446</v>
      </c>
      <c r="L6" s="8">
        <v>0.01</v>
      </c>
      <c r="M6" s="8">
        <f t="shared" si="5"/>
        <v>-0.30603414306919069</v>
      </c>
      <c r="N6" s="8">
        <v>0.01</v>
      </c>
      <c r="O6" s="8">
        <f t="shared" si="6"/>
        <v>2.4503200138255194</v>
      </c>
      <c r="P6" s="10">
        <f t="shared" si="7"/>
        <v>17.667264614067356</v>
      </c>
      <c r="Q6" s="10">
        <v>2.5918827133958051</v>
      </c>
      <c r="R6" s="53">
        <v>19.339000735618502</v>
      </c>
      <c r="S6" s="53">
        <v>1.9817410117078189</v>
      </c>
      <c r="T6" s="10">
        <f t="shared" si="8"/>
        <v>20.001309129995583</v>
      </c>
      <c r="U6" s="10">
        <v>1.2894166277817267</v>
      </c>
      <c r="V6" s="8">
        <v>3.0323884898275186E-2</v>
      </c>
      <c r="W6" s="6">
        <f t="shared" si="1"/>
        <v>0.20529064683319115</v>
      </c>
      <c r="X6" s="11">
        <f t="shared" si="2"/>
        <v>2.4503200138255194</v>
      </c>
      <c r="Y6" s="10">
        <f t="shared" si="3"/>
        <v>3.0360888879921166</v>
      </c>
      <c r="Z6" s="6">
        <f t="shared" si="9"/>
        <v>0.54933776415195856</v>
      </c>
      <c r="AA6" s="11">
        <f t="shared" si="10"/>
        <v>33.003967988721925</v>
      </c>
      <c r="AB6" s="6">
        <f t="shared" si="4"/>
        <v>9.1312862643813456E-2</v>
      </c>
      <c r="AC6" s="11">
        <v>-7.9884853859326448</v>
      </c>
      <c r="AD6" s="11">
        <v>-6.3167492643814995</v>
      </c>
      <c r="AE6" s="11">
        <v>-4.7174020525993079</v>
      </c>
      <c r="AF6" s="11">
        <v>-3.0456659310481626</v>
      </c>
      <c r="AG6" s="28">
        <v>-2.3833575366710811</v>
      </c>
    </row>
    <row r="7" spans="1:33" x14ac:dyDescent="0.3">
      <c r="A7" s="1" t="s">
        <v>22</v>
      </c>
      <c r="B7" s="11">
        <v>21.719883333333332</v>
      </c>
      <c r="C7" s="11">
        <v>113.03015000000001</v>
      </c>
      <c r="D7" s="22">
        <v>15</v>
      </c>
      <c r="E7" s="11">
        <v>30.301672173639538</v>
      </c>
      <c r="F7" s="11">
        <v>7.6016291820524922</v>
      </c>
      <c r="G7" s="11">
        <v>5.0858722823252149</v>
      </c>
      <c r="H7" s="11">
        <v>1.5906261364206642</v>
      </c>
      <c r="I7" s="11">
        <v>54.623003757373176</v>
      </c>
      <c r="J7" s="11">
        <v>0.79719646818890466</v>
      </c>
      <c r="K7" s="8">
        <f t="shared" si="0"/>
        <v>0.49575683101297668</v>
      </c>
      <c r="L7" s="8">
        <v>0.01</v>
      </c>
      <c r="M7" s="8">
        <f t="shared" si="5"/>
        <v>-0.30473129295563467</v>
      </c>
      <c r="N7" s="8">
        <v>0.01</v>
      </c>
      <c r="O7" s="8">
        <f t="shared" si="6"/>
        <v>2.4422605305821325</v>
      </c>
      <c r="P7" s="10">
        <f t="shared" si="7"/>
        <v>17.756379561834589</v>
      </c>
      <c r="Q7" s="10">
        <v>2.5918827133958051</v>
      </c>
      <c r="R7" s="53">
        <v>19.109771303196698</v>
      </c>
      <c r="S7" s="53">
        <v>2.0236406627258181</v>
      </c>
      <c r="T7" s="10">
        <f t="shared" si="8"/>
        <v>20.062777598353154</v>
      </c>
      <c r="U7" s="10">
        <v>1.2894166277817267</v>
      </c>
      <c r="V7" s="8">
        <v>5.3600744121551365E-2</v>
      </c>
      <c r="W7" s="6">
        <f t="shared" si="1"/>
        <v>0.20485609979581568</v>
      </c>
      <c r="X7" s="11">
        <f t="shared" si="2"/>
        <v>2.4422605305821325</v>
      </c>
      <c r="Y7" s="10">
        <f t="shared" si="3"/>
        <v>3.1974026868248204</v>
      </c>
      <c r="Z7" s="6">
        <f t="shared" si="9"/>
        <v>0.55474196014988153</v>
      </c>
      <c r="AA7" s="11">
        <f t="shared" si="10"/>
        <v>38.01029405270674</v>
      </c>
      <c r="AB7" s="6">
        <f t="shared" si="4"/>
        <v>9.3108616013060405E-2</v>
      </c>
      <c r="AC7" s="11">
        <v>-7.4817037714987435</v>
      </c>
      <c r="AD7" s="11">
        <v>-6.1283120301366338</v>
      </c>
      <c r="AE7" s="11">
        <v>-3.8086204381654092</v>
      </c>
      <c r="AF7" s="11">
        <v>-2.4552286968032995</v>
      </c>
      <c r="AG7" s="28">
        <v>-1.5022224016468435</v>
      </c>
    </row>
    <row r="8" spans="1:33" x14ac:dyDescent="0.3">
      <c r="A8" s="1" t="s">
        <v>28</v>
      </c>
      <c r="B8" s="11">
        <v>22.7102</v>
      </c>
      <c r="C8" s="11">
        <v>113.6818</v>
      </c>
      <c r="D8" s="11">
        <v>17.5</v>
      </c>
      <c r="E8" s="11">
        <v>37.007088867235908</v>
      </c>
      <c r="F8" s="11">
        <v>5.5273877216777834</v>
      </c>
      <c r="G8" s="11">
        <v>5.7713494257039635</v>
      </c>
      <c r="H8" s="11">
        <v>1.6306913900697346</v>
      </c>
      <c r="I8" s="11">
        <v>49.281280043168707</v>
      </c>
      <c r="J8" s="11">
        <v>0.78220255214390233</v>
      </c>
      <c r="K8" s="8">
        <f t="shared" si="0"/>
        <v>0.59688328211571717</v>
      </c>
      <c r="L8" s="8">
        <v>0.01</v>
      </c>
      <c r="M8" s="8">
        <f t="shared" si="5"/>
        <v>-0.22411058493236705</v>
      </c>
      <c r="N8" s="8">
        <v>0.01</v>
      </c>
      <c r="O8" s="8">
        <f t="shared" si="6"/>
        <v>2.2221609112454535</v>
      </c>
      <c r="P8" s="10">
        <f t="shared" si="7"/>
        <v>23.270835990626097</v>
      </c>
      <c r="Q8" s="10">
        <v>2.5918827133958051</v>
      </c>
      <c r="R8" s="53">
        <v>23.235189396318901</v>
      </c>
      <c r="S8" s="53">
        <v>1.9018699376527877</v>
      </c>
      <c r="T8" s="10">
        <f t="shared" si="8"/>
        <v>23.86646260289092</v>
      </c>
      <c r="U8" s="10">
        <v>1.2894166277817267</v>
      </c>
      <c r="V8" s="8">
        <v>8.1448806176561611E-2</v>
      </c>
      <c r="W8" s="6">
        <f t="shared" si="1"/>
        <v>0.20525211972187427</v>
      </c>
      <c r="X8" s="11">
        <f t="shared" si="2"/>
        <v>2.2221609112454535</v>
      </c>
      <c r="Y8" s="10">
        <f t="shared" si="3"/>
        <v>3.5392039602644609</v>
      </c>
      <c r="Z8" s="6">
        <f t="shared" si="9"/>
        <v>0.75093603158885014</v>
      </c>
      <c r="AA8" s="11">
        <f t="shared" si="10"/>
        <v>47.311388547384446</v>
      </c>
      <c r="AB8" s="6">
        <f t="shared" si="4"/>
        <v>0.11711037985718836</v>
      </c>
      <c r="AC8" s="11">
        <v>-1.89408067604057</v>
      </c>
      <c r="AD8" s="11">
        <v>-1.9297272703477653</v>
      </c>
      <c r="AE8" s="11">
        <v>1.2951693239594313</v>
      </c>
      <c r="AF8" s="11">
        <v>1.259522729652236</v>
      </c>
      <c r="AG8" s="28">
        <v>1.8907959362242543</v>
      </c>
    </row>
    <row r="9" spans="1:33" x14ac:dyDescent="0.3">
      <c r="A9" s="1" t="s">
        <v>14</v>
      </c>
      <c r="B9" s="11">
        <v>21.138833333333299</v>
      </c>
      <c r="C9" s="11">
        <v>110.791166666667</v>
      </c>
      <c r="D9" s="22">
        <v>18</v>
      </c>
      <c r="E9" s="11">
        <v>28.653265923848409</v>
      </c>
      <c r="F9" s="11">
        <v>6.725424537735238</v>
      </c>
      <c r="G9" s="11">
        <v>3.9174710429373172</v>
      </c>
      <c r="H9" s="11">
        <v>1.3080022839101235</v>
      </c>
      <c r="I9" s="11">
        <v>58.297680246785951</v>
      </c>
      <c r="J9" s="11">
        <v>1.098155964782956</v>
      </c>
      <c r="K9" s="8">
        <f t="shared" si="0"/>
        <v>0.48460442989358204</v>
      </c>
      <c r="L9" s="8">
        <v>0.01</v>
      </c>
      <c r="M9" s="8">
        <f t="shared" si="5"/>
        <v>-0.31461262018294361</v>
      </c>
      <c r="N9" s="8">
        <v>0.01</v>
      </c>
      <c r="O9" s="8">
        <f t="shared" si="6"/>
        <v>2.5606771832161588</v>
      </c>
      <c r="P9" s="10">
        <f t="shared" si="7"/>
        <v>17.080496779486655</v>
      </c>
      <c r="Q9" s="10">
        <v>2.5918827133958051</v>
      </c>
      <c r="R9" s="53">
        <v>18.9111659819173</v>
      </c>
      <c r="S9" s="53">
        <v>2.1293334077953943</v>
      </c>
      <c r="T9" s="10">
        <f t="shared" si="8"/>
        <v>19.596576579768715</v>
      </c>
      <c r="U9" s="10">
        <v>1.2894166277817267</v>
      </c>
      <c r="V9" s="8">
        <v>5.6100315664030703E-2</v>
      </c>
      <c r="W9" s="6">
        <f t="shared" si="1"/>
        <v>0.16750448383281211</v>
      </c>
      <c r="X9" s="11">
        <f t="shared" si="2"/>
        <v>2.5606771832161588</v>
      </c>
      <c r="Y9" s="10">
        <f t="shared" si="3"/>
        <v>2.9950032130115893</v>
      </c>
      <c r="Z9" s="6">
        <f t="shared" si="9"/>
        <v>0.49149924666904926</v>
      </c>
      <c r="AA9" s="11">
        <f t="shared" si="10"/>
        <v>26.092164358012258</v>
      </c>
      <c r="AB9" s="6">
        <f t="shared" si="4"/>
        <v>6.7197717410947821E-2</v>
      </c>
      <c r="AC9" s="11">
        <v>-7.0882532205133444</v>
      </c>
      <c r="AD9" s="11">
        <v>-5.2575840180826994</v>
      </c>
      <c r="AE9" s="11">
        <v>-3.0691698871800099</v>
      </c>
      <c r="AF9" s="11">
        <v>-1.2385006847493649</v>
      </c>
      <c r="AG9" s="28">
        <v>-0.55309008689794936</v>
      </c>
    </row>
    <row r="10" spans="1:33" x14ac:dyDescent="0.3">
      <c r="A10" s="1" t="s">
        <v>24</v>
      </c>
      <c r="B10" s="11">
        <v>22.131499999999999</v>
      </c>
      <c r="C10" s="11">
        <v>113.80549999999999</v>
      </c>
      <c r="D10" s="22">
        <v>21</v>
      </c>
      <c r="E10" s="11">
        <v>25.419805523099825</v>
      </c>
      <c r="F10" s="11">
        <v>7.7422443059155572</v>
      </c>
      <c r="G10" s="11">
        <v>5.7752314396504989</v>
      </c>
      <c r="H10" s="11">
        <v>2.2407331025949109</v>
      </c>
      <c r="I10" s="11">
        <v>56.615894327504179</v>
      </c>
      <c r="J10" s="11">
        <v>2.2060913012350349</v>
      </c>
      <c r="K10" s="8">
        <f t="shared" si="0"/>
        <v>0.56902054399397972</v>
      </c>
      <c r="L10" s="8">
        <v>0.01</v>
      </c>
      <c r="M10" s="8">
        <f t="shared" si="5"/>
        <v>-0.24487205349569055</v>
      </c>
      <c r="N10" s="8">
        <v>0.01</v>
      </c>
      <c r="O10" s="8">
        <f t="shared" si="6"/>
        <v>2.6130284900795817</v>
      </c>
      <c r="P10" s="10">
        <f t="shared" si="7"/>
        <v>21.850751540894766</v>
      </c>
      <c r="Q10" s="10">
        <v>2.5918827133958051</v>
      </c>
      <c r="R10" s="53">
        <v>22.476112068484898</v>
      </c>
      <c r="S10" s="53">
        <v>1.8780788654445448</v>
      </c>
      <c r="T10" s="10">
        <f t="shared" si="8"/>
        <v>22.88693651607332</v>
      </c>
      <c r="U10" s="10">
        <v>1.2894166277817267</v>
      </c>
      <c r="V10" s="8">
        <v>0.48741810802921687</v>
      </c>
      <c r="W10" s="6">
        <f t="shared" si="1"/>
        <v>0.21129213940360236</v>
      </c>
      <c r="X10" s="11">
        <f t="shared" si="2"/>
        <v>2.6130284900795813</v>
      </c>
      <c r="Y10" s="10">
        <f t="shared" si="3"/>
        <v>2.5773848000738755</v>
      </c>
      <c r="Z10" s="6">
        <f t="shared" si="9"/>
        <v>0.44898708790246566</v>
      </c>
      <c r="AA10" s="11">
        <f t="shared" si="10"/>
        <v>11.52255371700576</v>
      </c>
      <c r="AB10" s="6">
        <f t="shared" si="4"/>
        <v>0.10200724563746533</v>
      </c>
      <c r="AC10" s="11">
        <v>-3.3141651257719005</v>
      </c>
      <c r="AD10" s="11">
        <v>-2.6888045981817683</v>
      </c>
      <c r="AE10" s="11">
        <v>-0.12491512577189923</v>
      </c>
      <c r="AF10" s="11">
        <v>0.50044540181823294</v>
      </c>
      <c r="AG10" s="28">
        <v>0.91126984940665423</v>
      </c>
    </row>
    <row r="11" spans="1:33" x14ac:dyDescent="0.3">
      <c r="A11" s="1" t="s">
        <v>19</v>
      </c>
      <c r="B11" s="11">
        <v>21.99</v>
      </c>
      <c r="C11" s="11">
        <v>113.72201666666666</v>
      </c>
      <c r="D11" s="22">
        <v>21</v>
      </c>
      <c r="E11" s="11">
        <v>27.44671800822973</v>
      </c>
      <c r="F11" s="11">
        <v>7.6219544003550634</v>
      </c>
      <c r="G11" s="11">
        <v>5.2970375928506686</v>
      </c>
      <c r="H11" s="11">
        <v>1.9257103516060419</v>
      </c>
      <c r="I11" s="11">
        <v>55.660837245869985</v>
      </c>
      <c r="J11" s="11">
        <v>2.0477424010885028</v>
      </c>
      <c r="K11" s="8">
        <f t="shared" si="0"/>
        <v>0.54879506696596536</v>
      </c>
      <c r="L11" s="8">
        <v>0.01</v>
      </c>
      <c r="M11" s="8">
        <f t="shared" si="5"/>
        <v>-0.26058980108973229</v>
      </c>
      <c r="N11" s="8">
        <v>0.01</v>
      </c>
      <c r="O11" s="8">
        <f t="shared" si="6"/>
        <v>2.548274792287085</v>
      </c>
      <c r="P11" s="10">
        <f t="shared" si="7"/>
        <v>20.77565760546231</v>
      </c>
      <c r="Q11" s="10">
        <v>2.5918827133958051</v>
      </c>
      <c r="R11" s="53">
        <v>21.206268967065899</v>
      </c>
      <c r="S11" s="53">
        <v>1.8486184148088189</v>
      </c>
      <c r="T11" s="10">
        <f t="shared" si="8"/>
        <v>22.145373184586429</v>
      </c>
      <c r="U11" s="10">
        <v>1.2894166277817267</v>
      </c>
      <c r="V11" s="8">
        <v>0.16278683808965461</v>
      </c>
      <c r="W11" s="6">
        <f t="shared" si="1"/>
        <v>0.20460414659802176</v>
      </c>
      <c r="X11" s="11">
        <f t="shared" si="2"/>
        <v>2.548274792287085</v>
      </c>
      <c r="Y11" s="10">
        <f t="shared" si="3"/>
        <v>2.7506927967816868</v>
      </c>
      <c r="Z11" s="6">
        <f t="shared" si="9"/>
        <v>0.49310645269293479</v>
      </c>
      <c r="AA11" s="11">
        <f t="shared" si="10"/>
        <v>13.403403667199589</v>
      </c>
      <c r="AB11" s="6">
        <f t="shared" si="4"/>
        <v>9.5166329774238292E-2</v>
      </c>
      <c r="AC11" s="11">
        <v>-4.4330507278710236</v>
      </c>
      <c r="AD11" s="11">
        <v>-4.0024393662674349</v>
      </c>
      <c r="AE11" s="11">
        <v>-1.1443423945376914</v>
      </c>
      <c r="AF11" s="11">
        <v>-0.71373103293410267</v>
      </c>
      <c r="AG11" s="28">
        <v>0.2253731845864273</v>
      </c>
    </row>
    <row r="12" spans="1:33" x14ac:dyDescent="0.3">
      <c r="A12" s="1" t="s">
        <v>21</v>
      </c>
      <c r="B12" s="11">
        <v>21.249500000000001</v>
      </c>
      <c r="C12" s="11">
        <v>111.34848333333333</v>
      </c>
      <c r="D12" s="22">
        <v>26</v>
      </c>
      <c r="E12" s="11">
        <v>31.272810147627588</v>
      </c>
      <c r="F12" s="11">
        <v>7.4261536841091615</v>
      </c>
      <c r="G12" s="11">
        <v>4.2024710141222474</v>
      </c>
      <c r="H12" s="11">
        <v>1.4175599683445732</v>
      </c>
      <c r="I12" s="11">
        <v>54.69476809324523</v>
      </c>
      <c r="J12" s="11">
        <v>0.98623709255119607</v>
      </c>
      <c r="K12" s="8">
        <f t="shared" si="0"/>
        <v>0.47078602599163388</v>
      </c>
      <c r="L12" s="8">
        <v>0.01</v>
      </c>
      <c r="M12" s="8">
        <f t="shared" si="5"/>
        <v>-0.32717643649298495</v>
      </c>
      <c r="N12" s="8">
        <v>0.01</v>
      </c>
      <c r="O12" s="8">
        <f t="shared" si="6"/>
        <v>2.4280779636057308</v>
      </c>
      <c r="P12" s="10">
        <f t="shared" si="7"/>
        <v>16.22113174387983</v>
      </c>
      <c r="Q12" s="10">
        <v>2.5918827133958051</v>
      </c>
      <c r="R12" s="53">
        <v>18.277522614958201</v>
      </c>
      <c r="S12" s="53">
        <v>2.1610282476736069</v>
      </c>
      <c r="T12" s="10">
        <f t="shared" si="8"/>
        <v>19.003815726260967</v>
      </c>
      <c r="U12" s="10">
        <v>1.2894166277817267</v>
      </c>
      <c r="V12" s="8">
        <v>0.27914579155595087</v>
      </c>
      <c r="W12" s="6">
        <f t="shared" si="1"/>
        <v>0.18982566717189353</v>
      </c>
      <c r="X12" s="11">
        <f t="shared" si="2"/>
        <v>2.4280779636057308</v>
      </c>
      <c r="Y12" s="10">
        <f t="shared" si="3"/>
        <v>2.9645807641068576</v>
      </c>
      <c r="Z12" s="6">
        <f t="shared" si="9"/>
        <v>0.57176968177857146</v>
      </c>
      <c r="AA12" s="11">
        <f t="shared" si="10"/>
        <v>31.709221224615622</v>
      </c>
      <c r="AB12" s="6">
        <f t="shared" si="4"/>
        <v>7.6834972715447897E-2</v>
      </c>
      <c r="AC12" s="11">
        <v>-8.7107849227868357</v>
      </c>
      <c r="AD12" s="11">
        <v>-6.654394051708465</v>
      </c>
      <c r="AE12" s="11">
        <v>-4.7030349227868378</v>
      </c>
      <c r="AF12" s="11">
        <v>-2.6466440517084671</v>
      </c>
      <c r="AG12" s="28">
        <v>-1.9203509404057009</v>
      </c>
    </row>
    <row r="13" spans="1:33" x14ac:dyDescent="0.3">
      <c r="A13" s="1" t="s">
        <v>12</v>
      </c>
      <c r="B13" s="11">
        <v>21.470166666666699</v>
      </c>
      <c r="C13" s="11">
        <v>112.54283333333299</v>
      </c>
      <c r="D13" s="22">
        <v>26</v>
      </c>
      <c r="E13" s="11">
        <v>30.423597949895743</v>
      </c>
      <c r="F13" s="11">
        <v>7.825601982281448</v>
      </c>
      <c r="G13" s="11">
        <v>4.6934731828799432</v>
      </c>
      <c r="H13" s="11">
        <v>1.3895339125016806</v>
      </c>
      <c r="I13" s="11">
        <v>54.541774494173154</v>
      </c>
      <c r="J13" s="11">
        <v>1.1260184782680238</v>
      </c>
      <c r="K13" s="8">
        <f t="shared" si="0"/>
        <v>0.47949478940073359</v>
      </c>
      <c r="L13" s="8">
        <v>0.01</v>
      </c>
      <c r="M13" s="8">
        <f t="shared" si="5"/>
        <v>-0.31921610788185617</v>
      </c>
      <c r="N13" s="8">
        <v>0.01</v>
      </c>
      <c r="O13" s="8">
        <f t="shared" si="6"/>
        <v>2.440523219753111</v>
      </c>
      <c r="P13" s="10">
        <f t="shared" si="7"/>
        <v>16.765618220881038</v>
      </c>
      <c r="Q13" s="10">
        <v>2.5918827133958051</v>
      </c>
      <c r="R13" s="53">
        <v>18.736280589635498</v>
      </c>
      <c r="S13" s="53">
        <v>2.0490377517888492</v>
      </c>
      <c r="T13" s="10">
        <f t="shared" si="8"/>
        <v>19.379384030134023</v>
      </c>
      <c r="U13" s="10">
        <v>1.2894166277817267</v>
      </c>
      <c r="V13" s="8">
        <v>7.4909312620207766E-2</v>
      </c>
      <c r="W13" s="6">
        <f t="shared" si="1"/>
        <v>0.19990411501369426</v>
      </c>
      <c r="X13" s="11">
        <f t="shared" si="2"/>
        <v>2.440523219753111</v>
      </c>
      <c r="Y13" s="10">
        <f t="shared" si="3"/>
        <v>3.3777320155000297</v>
      </c>
      <c r="Z13" s="6">
        <f t="shared" si="9"/>
        <v>0.55780359608846208</v>
      </c>
      <c r="AA13" s="11">
        <f t="shared" si="10"/>
        <v>27.01873773571776</v>
      </c>
      <c r="AB13" s="6">
        <f t="shared" si="4"/>
        <v>8.605281413022893E-2</v>
      </c>
      <c r="AC13" s="11">
        <v>-8.8312984457856274</v>
      </c>
      <c r="AD13" s="11">
        <v>-6.8606360770311667</v>
      </c>
      <c r="AE13" s="11">
        <v>-5.4203817791189586</v>
      </c>
      <c r="AF13" s="11">
        <v>-3.4497194103644979</v>
      </c>
      <c r="AG13" s="28">
        <v>-2.8066159698659732</v>
      </c>
    </row>
    <row r="14" spans="1:33" x14ac:dyDescent="0.3">
      <c r="A14" s="1" t="s">
        <v>20</v>
      </c>
      <c r="B14" s="11">
        <v>21.401066666666665</v>
      </c>
      <c r="C14" s="11">
        <v>111.8013</v>
      </c>
      <c r="D14" s="22">
        <v>26.8</v>
      </c>
      <c r="E14" s="11">
        <v>27.572607173937918</v>
      </c>
      <c r="F14" s="11">
        <v>7.4718320258543942</v>
      </c>
      <c r="G14" s="11">
        <v>5.2230276280170154</v>
      </c>
      <c r="H14" s="11">
        <v>1.9838023693123819</v>
      </c>
      <c r="I14" s="11">
        <v>55.749896527774176</v>
      </c>
      <c r="J14" s="11">
        <v>1.9988342751040951</v>
      </c>
      <c r="K14" s="8">
        <f t="shared" si="0"/>
        <v>0.55198119116827771</v>
      </c>
      <c r="L14" s="8">
        <v>0.01</v>
      </c>
      <c r="M14" s="8">
        <f t="shared" si="5"/>
        <v>-0.25807572066029211</v>
      </c>
      <c r="N14" s="8">
        <v>0.01</v>
      </c>
      <c r="O14" s="8">
        <f t="shared" si="6"/>
        <v>2.5486421760133866</v>
      </c>
      <c r="P14" s="10">
        <f t="shared" si="7"/>
        <v>20.94762070683602</v>
      </c>
      <c r="Q14" s="10">
        <v>2.5918827133958051</v>
      </c>
      <c r="R14" s="53">
        <v>21.960147285751901</v>
      </c>
      <c r="S14" s="53">
        <v>2.0584334591296063</v>
      </c>
      <c r="T14" s="10">
        <f t="shared" si="8"/>
        <v>22.263987499247417</v>
      </c>
      <c r="U14" s="10">
        <v>1.2894166277817267</v>
      </c>
      <c r="V14" s="8">
        <v>6.1545631469388927E-2</v>
      </c>
      <c r="W14" s="6">
        <f t="shared" si="1"/>
        <v>0.20266727063385143</v>
      </c>
      <c r="X14" s="11">
        <f t="shared" si="2"/>
        <v>2.5486421760133866</v>
      </c>
      <c r="Y14" s="10">
        <f t="shared" si="3"/>
        <v>2.6328366720458156</v>
      </c>
      <c r="Z14" s="6">
        <f t="shared" si="9"/>
        <v>0.49457683137046637</v>
      </c>
      <c r="AA14" s="11">
        <f t="shared" si="10"/>
        <v>13.794343791959438</v>
      </c>
      <c r="AB14" s="6">
        <f t="shared" si="4"/>
        <v>9.3686768107541549E-2</v>
      </c>
      <c r="AC14" s="11">
        <v>-4.7081292931639815</v>
      </c>
      <c r="AD14" s="11">
        <v>-3.6956027142480998</v>
      </c>
      <c r="AE14" s="11">
        <v>-1.4370459598306446</v>
      </c>
      <c r="AF14" s="11">
        <v>-0.42451938091476293</v>
      </c>
      <c r="AG14" s="28">
        <v>-0.12067916741924734</v>
      </c>
    </row>
    <row r="15" spans="1:33" x14ac:dyDescent="0.3">
      <c r="A15" s="1" t="s">
        <v>11</v>
      </c>
      <c r="B15" s="11">
        <v>21.312333333333299</v>
      </c>
      <c r="C15" s="11">
        <v>111.712</v>
      </c>
      <c r="D15" s="22">
        <v>29</v>
      </c>
      <c r="E15" s="11">
        <v>28.455892771680059</v>
      </c>
      <c r="F15" s="11">
        <v>6.5021615313115593</v>
      </c>
      <c r="G15" s="11">
        <v>4.0008773306718881</v>
      </c>
      <c r="H15" s="11">
        <v>1.2257391286507042</v>
      </c>
      <c r="I15" s="11">
        <v>58.812536549373142</v>
      </c>
      <c r="J15" s="11">
        <v>1.0027926883126581</v>
      </c>
      <c r="K15" s="8">
        <f t="shared" si="0"/>
        <v>0.48928834506934249</v>
      </c>
      <c r="L15" s="8">
        <v>0.01</v>
      </c>
      <c r="M15" s="8">
        <f t="shared" si="5"/>
        <v>-0.31043512908444348</v>
      </c>
      <c r="N15" s="8">
        <v>0.01</v>
      </c>
      <c r="O15" s="8">
        <f t="shared" si="6"/>
        <v>2.5744245052935066</v>
      </c>
      <c r="P15" s="10">
        <f t="shared" si="7"/>
        <v>17.366237170624064</v>
      </c>
      <c r="Q15" s="10">
        <v>2.5918827133958051</v>
      </c>
      <c r="R15" s="53">
        <v>18.925104850583701</v>
      </c>
      <c r="S15" s="53">
        <v>2.0198472448551512</v>
      </c>
      <c r="T15" s="10">
        <f t="shared" si="8"/>
        <v>19.793670609795953</v>
      </c>
      <c r="U15" s="10">
        <v>1.2894166277817267</v>
      </c>
      <c r="V15" s="8">
        <v>5.8827470264040886E-2</v>
      </c>
      <c r="W15" s="6">
        <f t="shared" si="1"/>
        <v>0.16393772240673718</v>
      </c>
      <c r="X15" s="11">
        <f t="shared" si="2"/>
        <v>2.5744245052935066</v>
      </c>
      <c r="Y15" s="10">
        <f t="shared" si="3"/>
        <v>3.2640528780998128</v>
      </c>
      <c r="Z15" s="6">
        <f t="shared" si="9"/>
        <v>0.48384059660122514</v>
      </c>
      <c r="AA15" s="11">
        <f t="shared" si="10"/>
        <v>28.376645645034731</v>
      </c>
      <c r="AB15" s="6">
        <f t="shared" si="4"/>
        <v>6.8027627533343168E-2</v>
      </c>
      <c r="AC15" s="11">
        <v>-7.6265128293759332</v>
      </c>
      <c r="AD15" s="11">
        <v>-6.0676451494162968</v>
      </c>
      <c r="AE15" s="11">
        <v>-3.6894294960426031</v>
      </c>
      <c r="AF15" s="11">
        <v>-2.1305618160829667</v>
      </c>
      <c r="AG15" s="28">
        <v>-1.2619960568707143</v>
      </c>
    </row>
    <row r="16" spans="1:33" x14ac:dyDescent="0.3">
      <c r="A16" s="1" t="s">
        <v>9</v>
      </c>
      <c r="B16" s="11">
        <v>22.001166666666698</v>
      </c>
      <c r="C16" s="11">
        <v>114.00149999999999</v>
      </c>
      <c r="D16" s="22">
        <v>35</v>
      </c>
      <c r="E16" s="11">
        <v>31.006344646542182</v>
      </c>
      <c r="F16" s="11">
        <v>7.4164094307579864</v>
      </c>
      <c r="G16" s="11">
        <v>4.4166447174429502</v>
      </c>
      <c r="H16" s="11">
        <v>1.4789373825276237</v>
      </c>
      <c r="I16" s="11">
        <v>54.57679442257767</v>
      </c>
      <c r="J16" s="11">
        <v>1.1048694001516044</v>
      </c>
      <c r="K16" s="8">
        <f t="shared" si="0"/>
        <v>0.48557390777957604</v>
      </c>
      <c r="L16" s="8">
        <v>0.01</v>
      </c>
      <c r="M16" s="8">
        <f t="shared" si="5"/>
        <v>-0.31374465803617368</v>
      </c>
      <c r="N16" s="8">
        <v>0.01</v>
      </c>
      <c r="O16" s="8">
        <f t="shared" si="6"/>
        <v>2.4341316630414385</v>
      </c>
      <c r="P16" s="10">
        <f t="shared" si="7"/>
        <v>17.139865390325721</v>
      </c>
      <c r="Q16" s="10">
        <v>2.5918827133958051</v>
      </c>
      <c r="R16" s="53">
        <v>18.8240029810507</v>
      </c>
      <c r="S16" s="53">
        <v>2.1517493276043642</v>
      </c>
      <c r="T16" s="10">
        <f t="shared" si="8"/>
        <v>19.637527033853324</v>
      </c>
      <c r="U16" s="10">
        <v>1.2894166277817267</v>
      </c>
      <c r="V16" s="8">
        <v>3.0548927868370976E-2</v>
      </c>
      <c r="W16" s="6">
        <f t="shared" si="1"/>
        <v>0.19294515506578955</v>
      </c>
      <c r="X16" s="11">
        <f t="shared" si="2"/>
        <v>2.4341316630414385</v>
      </c>
      <c r="Y16" s="10">
        <f t="shared" si="3"/>
        <v>2.9863635672624262</v>
      </c>
      <c r="Z16" s="6">
        <f t="shared" si="9"/>
        <v>0.56812322846347463</v>
      </c>
      <c r="AA16" s="11">
        <f t="shared" si="10"/>
        <v>28.06335720971877</v>
      </c>
      <c r="AB16" s="6">
        <f t="shared" si="4"/>
        <v>8.0925323009001141E-2</v>
      </c>
      <c r="AC16" s="11">
        <v>-8.0947387763409466</v>
      </c>
      <c r="AD16" s="11">
        <v>-6.4106011856159668</v>
      </c>
      <c r="AE16" s="11">
        <v>-4.9318012763409484</v>
      </c>
      <c r="AF16" s="11">
        <v>-3.2476636856159686</v>
      </c>
      <c r="AG16" s="28">
        <v>-2.4341396328133449</v>
      </c>
    </row>
    <row r="17" spans="1:33" x14ac:dyDescent="0.3">
      <c r="A17" s="1" t="s">
        <v>13</v>
      </c>
      <c r="B17" s="11">
        <v>21.248999999999999</v>
      </c>
      <c r="C17" s="11">
        <v>112.74</v>
      </c>
      <c r="D17" s="22">
        <v>45</v>
      </c>
      <c r="E17" s="11">
        <v>26.084844207517616</v>
      </c>
      <c r="F17" s="11">
        <v>7.0347954056386675</v>
      </c>
      <c r="G17" s="11">
        <v>4.9199339428456206</v>
      </c>
      <c r="H17" s="11">
        <v>1.6436606450351148</v>
      </c>
      <c r="I17" s="11">
        <v>58.906783248595616</v>
      </c>
      <c r="J17" s="11">
        <v>1.4099825503673655</v>
      </c>
      <c r="K17" s="8">
        <f t="shared" si="0"/>
        <v>0.53127526751699061</v>
      </c>
      <c r="L17" s="8">
        <v>0.01</v>
      </c>
      <c r="M17" s="8">
        <f t="shared" si="5"/>
        <v>-0.27468040135152427</v>
      </c>
      <c r="N17" s="8">
        <v>0.01</v>
      </c>
      <c r="O17" s="8">
        <f t="shared" si="6"/>
        <v>2.6307270842228716</v>
      </c>
      <c r="P17" s="10">
        <f t="shared" si="7"/>
        <v>19.811860547555739</v>
      </c>
      <c r="Q17" s="10">
        <v>2.5918827133958051</v>
      </c>
      <c r="R17" s="53">
        <v>20.835103758023202</v>
      </c>
      <c r="S17" s="53">
        <v>2.0185974612509701</v>
      </c>
      <c r="T17" s="10">
        <f t="shared" si="8"/>
        <v>21.480578664235082</v>
      </c>
      <c r="U17" s="10">
        <v>1.2894166277817267</v>
      </c>
      <c r="V17" s="8">
        <v>4.1070962065188461E-2</v>
      </c>
      <c r="W17" s="6">
        <f t="shared" si="1"/>
        <v>0.183972959912268</v>
      </c>
      <c r="X17" s="11">
        <f t="shared" si="2"/>
        <v>2.6307270842228716</v>
      </c>
      <c r="Y17" s="10">
        <f t="shared" si="3"/>
        <v>2.9932784225910041</v>
      </c>
      <c r="Z17" s="6">
        <f t="shared" si="9"/>
        <v>0.44281562782736911</v>
      </c>
      <c r="AA17" s="11">
        <f t="shared" si="10"/>
        <v>18.500118459424417</v>
      </c>
      <c r="AB17" s="6">
        <f t="shared" si="4"/>
        <v>8.3520668953908903E-2</v>
      </c>
      <c r="AC17" s="11">
        <v>-5.8838061191109254</v>
      </c>
      <c r="AD17" s="11">
        <v>-4.8605629086434625</v>
      </c>
      <c r="AE17" s="11">
        <v>-2.5743894524442617</v>
      </c>
      <c r="AF17" s="11">
        <v>-1.5511462419767987</v>
      </c>
      <c r="AG17" s="28">
        <v>-0.90567133576491798</v>
      </c>
    </row>
    <row r="18" spans="1:33" x14ac:dyDescent="0.3">
      <c r="A18" s="1" t="s">
        <v>15</v>
      </c>
      <c r="B18" s="11">
        <v>20.4218333333333</v>
      </c>
      <c r="C18" s="11">
        <v>111.1095</v>
      </c>
      <c r="D18" s="22">
        <v>47</v>
      </c>
      <c r="E18" s="11">
        <v>29.518480433007287</v>
      </c>
      <c r="F18" s="11">
        <v>6.759604939301223</v>
      </c>
      <c r="G18" s="11">
        <v>4.0334724816846856</v>
      </c>
      <c r="H18" s="11">
        <v>1.3367915628974643</v>
      </c>
      <c r="I18" s="11">
        <v>57.235841905167227</v>
      </c>
      <c r="J18" s="11">
        <v>1.1158086779421117</v>
      </c>
      <c r="K18" s="8">
        <f t="shared" si="0"/>
        <v>0.4896746612834581</v>
      </c>
      <c r="L18" s="8">
        <v>0.01</v>
      </c>
      <c r="M18" s="8">
        <f t="shared" si="5"/>
        <v>-0.31009236841283438</v>
      </c>
      <c r="N18" s="8">
        <v>0.01</v>
      </c>
      <c r="O18" s="8">
        <f t="shared" si="6"/>
        <v>2.5224352692380037</v>
      </c>
      <c r="P18" s="10">
        <f t="shared" si="7"/>
        <v>17.389682000562129</v>
      </c>
      <c r="Q18" s="10">
        <v>2.5918827133958051</v>
      </c>
      <c r="R18" s="53">
        <v>18.8709212841982</v>
      </c>
      <c r="S18" s="53">
        <v>2.3328310424756058</v>
      </c>
      <c r="T18" s="10">
        <f t="shared" si="8"/>
        <v>19.80984205828247</v>
      </c>
      <c r="U18" s="10">
        <v>1.2894166277817267</v>
      </c>
      <c r="V18" s="8">
        <v>0.10080933699767164</v>
      </c>
      <c r="W18" s="6">
        <f t="shared" si="1"/>
        <v>0.17209999242927682</v>
      </c>
      <c r="X18" s="11">
        <f t="shared" si="2"/>
        <v>2.5224352692380037</v>
      </c>
      <c r="Y18" s="10">
        <f t="shared" si="3"/>
        <v>3.0172785299020206</v>
      </c>
      <c r="Z18" s="6">
        <f t="shared" si="9"/>
        <v>0.51573418771258384</v>
      </c>
      <c r="AA18" s="11">
        <f t="shared" si="10"/>
        <v>26.454786574566064</v>
      </c>
      <c r="AB18" s="6">
        <f t="shared" si="4"/>
        <v>7.0471095513326337E-2</v>
      </c>
      <c r="AC18" s="11">
        <v>-8.3137346661045406</v>
      </c>
      <c r="AD18" s="11">
        <v>-6.8324953824684691</v>
      </c>
      <c r="AE18" s="11">
        <v>-5.1659846661045385</v>
      </c>
      <c r="AF18" s="11">
        <v>-3.6847453824684671</v>
      </c>
      <c r="AG18" s="28">
        <v>-2.7458246083841971</v>
      </c>
    </row>
    <row r="19" spans="1:33" x14ac:dyDescent="0.3">
      <c r="A19" s="1" t="s">
        <v>18</v>
      </c>
      <c r="B19" s="11">
        <v>22.059166666666702</v>
      </c>
      <c r="C19" s="11">
        <v>115.0115</v>
      </c>
      <c r="D19" s="22">
        <v>58</v>
      </c>
      <c r="E19" s="11">
        <v>28.2336385660365</v>
      </c>
      <c r="F19" s="11">
        <v>9.2325609871636765</v>
      </c>
      <c r="G19" s="11">
        <v>6.4604199214826812</v>
      </c>
      <c r="H19" s="11">
        <v>2.2207032829866913</v>
      </c>
      <c r="I19" s="11">
        <v>51.711324263184146</v>
      </c>
      <c r="J19" s="11">
        <v>2.1413529791463102</v>
      </c>
      <c r="K19" s="8">
        <f t="shared" si="0"/>
        <v>0.53963879954230531</v>
      </c>
      <c r="L19" s="8">
        <v>0.01</v>
      </c>
      <c r="M19" s="8">
        <f t="shared" si="5"/>
        <v>-0.26789683249653107</v>
      </c>
      <c r="N19" s="8">
        <v>0.01</v>
      </c>
      <c r="O19" s="8">
        <f t="shared" si="6"/>
        <v>2.4422621964841094</v>
      </c>
      <c r="P19" s="10">
        <f t="shared" si="7"/>
        <v>20.275856657237274</v>
      </c>
      <c r="Q19" s="10">
        <v>2.5918827133958051</v>
      </c>
      <c r="R19" s="53">
        <v>21.002832495680899</v>
      </c>
      <c r="S19" s="53">
        <v>2.0221487382516354</v>
      </c>
      <c r="T19" s="10">
        <f t="shared" si="8"/>
        <v>21.800627442813663</v>
      </c>
      <c r="U19" s="10">
        <v>1.2894166277817267</v>
      </c>
      <c r="V19" s="8">
        <v>0.19262341571589478</v>
      </c>
      <c r="W19" s="6">
        <f t="shared" si="1"/>
        <v>0.24961115254695609</v>
      </c>
      <c r="X19" s="11">
        <f t="shared" si="2"/>
        <v>2.4422621964841094</v>
      </c>
      <c r="Y19" s="10">
        <f t="shared" si="3"/>
        <v>2.9091774533668748</v>
      </c>
      <c r="Z19" s="6">
        <f t="shared" si="9"/>
        <v>0.54598560312131528</v>
      </c>
      <c r="AA19" s="11">
        <f t="shared" si="10"/>
        <v>13.184953083863997</v>
      </c>
      <c r="AB19" s="6">
        <f t="shared" si="4"/>
        <v>0.12493240143304886</v>
      </c>
      <c r="AC19" s="11">
        <v>-5.3596433427627304</v>
      </c>
      <c r="AD19" s="11">
        <v>-4.6326675043191052</v>
      </c>
      <c r="AE19" s="11">
        <v>-2.6796433427627271</v>
      </c>
      <c r="AF19" s="11">
        <v>-1.952667504319102</v>
      </c>
      <c r="AG19" s="28">
        <v>-1.1548725571863372</v>
      </c>
    </row>
    <row r="20" spans="1:33" x14ac:dyDescent="0.3">
      <c r="A20" s="1" t="s">
        <v>25</v>
      </c>
      <c r="B20" s="11">
        <v>20.93074</v>
      </c>
      <c r="C20" s="11">
        <v>114.5356</v>
      </c>
      <c r="D20" s="22">
        <v>86</v>
      </c>
      <c r="E20" s="11">
        <v>18.142983409861017</v>
      </c>
      <c r="F20" s="11">
        <v>6.3406645122202576</v>
      </c>
      <c r="G20" s="11">
        <v>5.1185759514991584</v>
      </c>
      <c r="H20" s="11">
        <v>1.9286077272043061</v>
      </c>
      <c r="I20" s="11">
        <v>65.86064022773715</v>
      </c>
      <c r="J20" s="11">
        <v>2.6085281714781048</v>
      </c>
      <c r="K20" s="8">
        <f t="shared" si="0"/>
        <v>0.60361869659909539</v>
      </c>
      <c r="L20" s="8">
        <v>0.01</v>
      </c>
      <c r="M20" s="8">
        <f t="shared" si="5"/>
        <v>-0.21923731676910579</v>
      </c>
      <c r="N20" s="8">
        <v>0.01</v>
      </c>
      <c r="O20" s="8">
        <f t="shared" si="6"/>
        <v>2.9624031319369251</v>
      </c>
      <c r="P20" s="10">
        <f t="shared" si="7"/>
        <v>23.604167532993166</v>
      </c>
      <c r="Q20" s="10">
        <v>2.5918827133958051</v>
      </c>
      <c r="R20" s="53">
        <v>23.990394002727399</v>
      </c>
      <c r="S20" s="53">
        <v>1.8728450616704242</v>
      </c>
      <c r="T20" s="10">
        <f t="shared" si="8"/>
        <v>24.096383394833587</v>
      </c>
      <c r="U20" s="10">
        <v>1.2894166277817267</v>
      </c>
      <c r="V20" s="8">
        <v>0.14717624472409152</v>
      </c>
      <c r="W20" s="6">
        <f t="shared" si="1"/>
        <v>0.16355162634325121</v>
      </c>
      <c r="X20" s="11">
        <f t="shared" si="2"/>
        <v>2.9624031319369251</v>
      </c>
      <c r="Y20" s="10">
        <f t="shared" si="3"/>
        <v>2.6540264665013056</v>
      </c>
      <c r="Z20" s="6">
        <f t="shared" si="9"/>
        <v>0.27547535746881663</v>
      </c>
      <c r="AA20" s="11">
        <f t="shared" si="10"/>
        <v>6.9552568410945774</v>
      </c>
      <c r="AB20" s="6">
        <f t="shared" si="4"/>
        <v>7.7718284149680572E-2</v>
      </c>
      <c r="AC20" s="11">
        <v>-2.5482491336734974</v>
      </c>
      <c r="AD20" s="11">
        <v>-2.1620226639392648</v>
      </c>
      <c r="AE20" s="11">
        <v>0.14350086632649806</v>
      </c>
      <c r="AF20" s="11">
        <v>0.52972733606073064</v>
      </c>
      <c r="AG20" s="28">
        <v>0.63571672816691915</v>
      </c>
    </row>
    <row r="21" spans="1:33" x14ac:dyDescent="0.3">
      <c r="A21" s="1" t="s">
        <v>8</v>
      </c>
      <c r="B21" s="11">
        <v>21.273333333333301</v>
      </c>
      <c r="C21" s="11">
        <v>114.73050000000001</v>
      </c>
      <c r="D21" s="22">
        <v>88</v>
      </c>
      <c r="E21" s="11">
        <v>26.788860532829311</v>
      </c>
      <c r="F21" s="11">
        <v>9.0463353639647437</v>
      </c>
      <c r="G21" s="11">
        <v>7.0422657955723498</v>
      </c>
      <c r="H21" s="11">
        <v>2.2841309113978818</v>
      </c>
      <c r="I21" s="11">
        <v>52.415925893892698</v>
      </c>
      <c r="J21" s="11">
        <v>2.4224815023430102</v>
      </c>
      <c r="K21" s="8">
        <f t="shared" si="0"/>
        <v>0.5649799252079164</v>
      </c>
      <c r="L21" s="8">
        <v>0.01</v>
      </c>
      <c r="M21" s="8">
        <f t="shared" si="5"/>
        <v>-0.2479669832005888</v>
      </c>
      <c r="N21" s="8">
        <v>0.01</v>
      </c>
      <c r="O21" s="8">
        <f t="shared" si="6"/>
        <v>2.4933688927424593</v>
      </c>
      <c r="P21" s="10">
        <f t="shared" si="7"/>
        <v>21.639058349079725</v>
      </c>
      <c r="Q21" s="10">
        <v>2.5918827133958051</v>
      </c>
      <c r="R21" s="53">
        <v>22.149426222171801</v>
      </c>
      <c r="S21" s="53">
        <v>1.7258802979855459</v>
      </c>
      <c r="T21" s="10">
        <f t="shared" si="8"/>
        <v>22.740917732596216</v>
      </c>
      <c r="U21" s="10">
        <v>1.2894166277817267</v>
      </c>
      <c r="V21" s="8">
        <v>2.166104067197927E-2</v>
      </c>
      <c r="W21" s="6">
        <f t="shared" si="1"/>
        <v>0.25095541750410355</v>
      </c>
      <c r="X21" s="11">
        <f t="shared" si="2"/>
        <v>2.4933688927424593</v>
      </c>
      <c r="Y21" s="10">
        <f t="shared" si="3"/>
        <v>3.0831270486429792</v>
      </c>
      <c r="Z21" s="6">
        <f t="shared" si="9"/>
        <v>0.51108246350658559</v>
      </c>
      <c r="AA21" s="11">
        <f t="shared" si="10"/>
        <v>11.058437600831741</v>
      </c>
      <c r="AB21" s="6">
        <f t="shared" si="4"/>
        <v>0.13435355143450567</v>
      </c>
      <c r="AC21" s="11">
        <v>-4.2813791509202765</v>
      </c>
      <c r="AD21" s="11">
        <v>-3.771011277828201</v>
      </c>
      <c r="AE21" s="11">
        <v>-1.5376916509202729</v>
      </c>
      <c r="AF21" s="11">
        <v>-1.0273237778281974</v>
      </c>
      <c r="AG21" s="28">
        <v>-0.43583226740378223</v>
      </c>
    </row>
    <row r="22" spans="1:33" x14ac:dyDescent="0.3">
      <c r="A22" s="1" t="s">
        <v>26</v>
      </c>
      <c r="B22" s="11">
        <v>20.56542</v>
      </c>
      <c r="C22" s="11">
        <v>113.79810000000001</v>
      </c>
      <c r="D22" s="22">
        <v>88</v>
      </c>
      <c r="E22" s="11">
        <v>23.612661586585062</v>
      </c>
      <c r="F22" s="11">
        <v>9.0767374253152049</v>
      </c>
      <c r="G22" s="11">
        <v>7.8316833379402553</v>
      </c>
      <c r="H22" s="11">
        <v>2.6358890554007979</v>
      </c>
      <c r="I22" s="11">
        <v>53.87912732196255</v>
      </c>
      <c r="J22" s="11">
        <v>2.9639012727961433</v>
      </c>
      <c r="K22" s="8">
        <f t="shared" si="0"/>
        <v>0.59673661365464359</v>
      </c>
      <c r="L22" s="8">
        <v>0.01</v>
      </c>
      <c r="M22" s="8">
        <f t="shared" si="5"/>
        <v>-0.2242173145602156</v>
      </c>
      <c r="N22" s="8">
        <v>0.01</v>
      </c>
      <c r="O22" s="8">
        <f t="shared" si="6"/>
        <v>2.600198856464329</v>
      </c>
      <c r="P22" s="10">
        <f t="shared" si="7"/>
        <v>23.263535684081255</v>
      </c>
      <c r="Q22" s="10">
        <v>2.5918827133958051</v>
      </c>
      <c r="R22" s="53">
        <v>23.588618229101002</v>
      </c>
      <c r="S22" s="53">
        <v>1.8469285593264855</v>
      </c>
      <c r="T22" s="10">
        <f t="shared" si="8"/>
        <v>23.861427099049024</v>
      </c>
      <c r="U22" s="10">
        <v>1.2894166277817267</v>
      </c>
      <c r="V22" s="8">
        <v>3.1444099115803897E-2</v>
      </c>
      <c r="W22" s="6">
        <f t="shared" si="1"/>
        <v>0.25585797626408641</v>
      </c>
      <c r="X22" s="11">
        <f t="shared" si="2"/>
        <v>2.600198856464329</v>
      </c>
      <c r="Y22" s="10">
        <f t="shared" si="3"/>
        <v>2.9711733587168809</v>
      </c>
      <c r="Z22" s="6">
        <f t="shared" si="9"/>
        <v>0.43825248774881176</v>
      </c>
      <c r="AA22" s="11">
        <f t="shared" si="10"/>
        <v>7.9667503783986993</v>
      </c>
      <c r="AB22" s="6">
        <f t="shared" si="4"/>
        <v>0.14535653651442598</v>
      </c>
      <c r="AC22" s="11">
        <v>-2.9467976492520798</v>
      </c>
      <c r="AD22" s="11">
        <v>-2.621715104232333</v>
      </c>
      <c r="AE22" s="11">
        <v>-2.5130982585412909E-2</v>
      </c>
      <c r="AF22" s="11">
        <v>0.29995156243433385</v>
      </c>
      <c r="AG22" s="28">
        <v>0.5727604323823563</v>
      </c>
    </row>
    <row r="23" spans="1:33" x14ac:dyDescent="0.3">
      <c r="A23" s="1" t="s">
        <v>16</v>
      </c>
      <c r="B23" s="11">
        <v>20.7</v>
      </c>
      <c r="C23" s="11">
        <v>113.37</v>
      </c>
      <c r="D23" s="22">
        <v>90</v>
      </c>
      <c r="E23" s="11">
        <v>28.116924346694212</v>
      </c>
      <c r="F23" s="11">
        <v>7.8011695155947383</v>
      </c>
      <c r="G23" s="11">
        <v>4.9692197949161425</v>
      </c>
      <c r="H23" s="11">
        <v>1.6833964703323878</v>
      </c>
      <c r="I23" s="11">
        <v>55.932938742873162</v>
      </c>
      <c r="J23" s="11">
        <v>1.4963511295893446</v>
      </c>
      <c r="K23" s="8">
        <f t="shared" si="0"/>
        <v>0.51090266124974926</v>
      </c>
      <c r="L23" s="8">
        <v>0.01</v>
      </c>
      <c r="M23" s="8">
        <f t="shared" si="5"/>
        <v>-0.29166183510777194</v>
      </c>
      <c r="N23" s="8">
        <v>0.01</v>
      </c>
      <c r="O23" s="8">
        <f t="shared" si="6"/>
        <v>2.5250695800627421</v>
      </c>
      <c r="P23" s="10">
        <f t="shared" si="7"/>
        <v>18.650330478628398</v>
      </c>
      <c r="Q23" s="10">
        <v>2.5918827133958051</v>
      </c>
      <c r="R23" s="53">
        <v>19.986246141519999</v>
      </c>
      <c r="S23" s="53">
        <v>2.228301025220667</v>
      </c>
      <c r="T23" s="10">
        <f t="shared" si="8"/>
        <v>20.679394619615316</v>
      </c>
      <c r="U23" s="10">
        <v>1.2894166277817267</v>
      </c>
      <c r="V23" s="8">
        <v>0.28205890153987512</v>
      </c>
      <c r="W23" s="6">
        <f t="shared" si="1"/>
        <v>0.20107355798956505</v>
      </c>
      <c r="X23" s="11">
        <f t="shared" si="2"/>
        <v>2.5250695800627421</v>
      </c>
      <c r="Y23" s="10">
        <f t="shared" si="3"/>
        <v>2.9519010420254514</v>
      </c>
      <c r="Z23" s="6">
        <f t="shared" si="9"/>
        <v>0.50268991722300305</v>
      </c>
      <c r="AA23" s="11">
        <f t="shared" si="10"/>
        <v>18.790325205562254</v>
      </c>
      <c r="AB23" s="6">
        <f t="shared" si="4"/>
        <v>8.8842458604936225E-2</v>
      </c>
      <c r="AC23" s="11">
        <v>-7.4128778547049343</v>
      </c>
      <c r="AD23" s="11">
        <v>-6.0769621918133332</v>
      </c>
      <c r="AE23" s="11">
        <v>-4.3405028547049334</v>
      </c>
      <c r="AF23" s="11">
        <v>-3.0045871918133322</v>
      </c>
      <c r="AG23" s="28">
        <v>-2.3114387137180152</v>
      </c>
    </row>
    <row r="24" spans="1:33" x14ac:dyDescent="0.3">
      <c r="A24" s="1" t="s">
        <v>17</v>
      </c>
      <c r="B24" s="11">
        <v>20.139500000000002</v>
      </c>
      <c r="C24" s="11">
        <v>112.059333333333</v>
      </c>
      <c r="D24" s="22">
        <v>90</v>
      </c>
      <c r="E24" s="11">
        <v>23.597097546438096</v>
      </c>
      <c r="F24" s="11">
        <v>8.1881664219454304</v>
      </c>
      <c r="G24" s="11">
        <v>6.7741217545128958</v>
      </c>
      <c r="H24" s="11">
        <v>2.2410852156778307</v>
      </c>
      <c r="I24" s="11">
        <v>56.559651296970245</v>
      </c>
      <c r="J24" s="11">
        <v>2.6398777644554943</v>
      </c>
      <c r="K24" s="8">
        <f t="shared" si="0"/>
        <v>0.58735761809750442</v>
      </c>
      <c r="L24" s="8">
        <v>0.01</v>
      </c>
      <c r="M24" s="8">
        <f t="shared" si="5"/>
        <v>-0.23109739402438384</v>
      </c>
      <c r="N24" s="8">
        <v>0.01</v>
      </c>
      <c r="O24" s="8">
        <f t="shared" si="6"/>
        <v>2.6525778182370767</v>
      </c>
      <c r="P24" s="10">
        <f t="shared" si="7"/>
        <v>22.792938248732145</v>
      </c>
      <c r="Q24" s="10">
        <v>2.5918827133958051</v>
      </c>
      <c r="R24" s="53">
        <v>23.1026040767089</v>
      </c>
      <c r="S24" s="53">
        <v>1.8695320409407574</v>
      </c>
      <c r="T24" s="10">
        <f t="shared" si="8"/>
        <v>23.536824949929567</v>
      </c>
      <c r="U24" s="10">
        <v>1.2894166277817267</v>
      </c>
      <c r="V24" s="8">
        <v>0.24533190121016688</v>
      </c>
      <c r="W24" s="6">
        <f t="shared" si="1"/>
        <v>0.22516649027296395</v>
      </c>
      <c r="X24" s="11">
        <f t="shared" si="2"/>
        <v>2.6525778182370767</v>
      </c>
      <c r="Y24" s="10">
        <f t="shared" si="3"/>
        <v>3.0226970876089685</v>
      </c>
      <c r="Z24" s="6">
        <f t="shared" si="9"/>
        <v>0.41720726711237932</v>
      </c>
      <c r="AA24" s="11">
        <f t="shared" si="10"/>
        <v>8.938708399366087</v>
      </c>
      <c r="AB24" s="6">
        <f t="shared" si="4"/>
        <v>0.11976951058175579</v>
      </c>
      <c r="AC24" s="11">
        <v>-3.3728117512678537</v>
      </c>
      <c r="AD24" s="11">
        <v>-3.0631459232910991</v>
      </c>
      <c r="AE24" s="11">
        <v>-0.18239508460118969</v>
      </c>
      <c r="AF24" s="11">
        <v>0.12727074337556488</v>
      </c>
      <c r="AG24" s="28">
        <v>0.56149161659623203</v>
      </c>
    </row>
    <row r="25" spans="1:33" x14ac:dyDescent="0.3">
      <c r="A25" s="1" t="s">
        <v>10</v>
      </c>
      <c r="B25" s="11">
        <v>19.1978333333333</v>
      </c>
      <c r="C25" s="11">
        <v>112.286666666667</v>
      </c>
      <c r="D25" s="22">
        <v>186</v>
      </c>
      <c r="E25" s="11">
        <v>23.709657334884255</v>
      </c>
      <c r="F25" s="11">
        <v>7.6189607558714583</v>
      </c>
      <c r="G25" s="11">
        <v>7.7512224355922905</v>
      </c>
      <c r="H25" s="11">
        <v>2.1316711291136032</v>
      </c>
      <c r="I25" s="11">
        <v>54.455262876231338</v>
      </c>
      <c r="J25" s="11">
        <v>4.3332254683070479</v>
      </c>
      <c r="K25" s="8">
        <f t="shared" si="0"/>
        <v>0.65106787657583698</v>
      </c>
      <c r="L25" s="8">
        <v>0.01</v>
      </c>
      <c r="M25" s="8">
        <f t="shared" si="5"/>
        <v>-0.18637373203755603</v>
      </c>
      <c r="N25" s="8">
        <v>0.01</v>
      </c>
      <c r="O25" s="8">
        <f t="shared" si="6"/>
        <v>2.646703723925504</v>
      </c>
      <c r="P25" s="10">
        <f t="shared" si="7"/>
        <v>25.85203672863117</v>
      </c>
      <c r="Q25" s="10">
        <v>2.5918827133958051</v>
      </c>
      <c r="R25" s="53">
        <v>25.476013161544198</v>
      </c>
      <c r="S25" s="53">
        <v>1.830039582484607</v>
      </c>
      <c r="T25" s="10">
        <f t="shared" si="8"/>
        <v>25.646887322468103</v>
      </c>
      <c r="U25" s="10">
        <v>1.2894166277817267</v>
      </c>
      <c r="V25" s="8">
        <v>0.22288475069092678</v>
      </c>
      <c r="W25" s="6">
        <f t="shared" si="1"/>
        <v>0.22941113788679032</v>
      </c>
      <c r="X25" s="11">
        <f t="shared" si="2"/>
        <v>2.646703723925504</v>
      </c>
      <c r="Y25" s="10">
        <f t="shared" si="3"/>
        <v>3.636218706407786</v>
      </c>
      <c r="Z25" s="6">
        <f t="shared" si="9"/>
        <v>0.4353969861236876</v>
      </c>
      <c r="AA25" s="11">
        <f t="shared" si="10"/>
        <v>5.4715955835428529</v>
      </c>
      <c r="AB25" s="6">
        <f t="shared" si="4"/>
        <v>0.14234110765766864</v>
      </c>
      <c r="AC25" s="11">
        <v>-0.97896327136882988</v>
      </c>
      <c r="AD25" s="11">
        <v>-1.354986838455801</v>
      </c>
      <c r="AE25" s="11">
        <v>1.9303700619645028</v>
      </c>
      <c r="AF25" s="11">
        <v>1.5543464948775316</v>
      </c>
      <c r="AG25" s="28">
        <v>1.7252206558014365</v>
      </c>
    </row>
    <row r="26" spans="1:33" x14ac:dyDescent="0.3">
      <c r="A26" s="1" t="s">
        <v>27</v>
      </c>
      <c r="B26" s="11">
        <v>19.662320000000001</v>
      </c>
      <c r="C26" s="11">
        <v>114.63782999999999</v>
      </c>
      <c r="D26" s="22">
        <v>1307</v>
      </c>
      <c r="E26" s="11">
        <v>29.946590711938377</v>
      </c>
      <c r="F26" s="11">
        <v>9.3100358692495089</v>
      </c>
      <c r="G26" s="11">
        <v>10.690471877586791</v>
      </c>
      <c r="H26" s="11">
        <v>1.4925367259668678</v>
      </c>
      <c r="I26" s="11">
        <v>43.172504569791812</v>
      </c>
      <c r="J26" s="11">
        <v>5.3878602454666371</v>
      </c>
      <c r="K26" s="8">
        <f t="shared" si="0"/>
        <v>0.65365615603994631</v>
      </c>
      <c r="L26" s="8">
        <v>0.01</v>
      </c>
      <c r="M26" s="8">
        <f>LOG(K26)</f>
        <v>-0.18465064434186126</v>
      </c>
      <c r="N26" s="8">
        <v>0.01</v>
      </c>
      <c r="O26" s="8">
        <f t="shared" si="6"/>
        <v>2.2941004906335754</v>
      </c>
      <c r="P26" s="10">
        <f t="shared" si="7"/>
        <v>25.96989592701669</v>
      </c>
      <c r="Q26" s="10">
        <v>2.5918827133958051</v>
      </c>
      <c r="R26" s="53">
        <v>25.940583930597398</v>
      </c>
      <c r="S26" s="53">
        <v>1.9025469513843336</v>
      </c>
      <c r="T26" s="10">
        <f t="shared" si="8"/>
        <v>25.728182599950983</v>
      </c>
      <c r="U26" s="10">
        <v>1.2894166277817267</v>
      </c>
      <c r="V26" s="8">
        <v>2.5738639910791186E-2</v>
      </c>
      <c r="W26" s="6">
        <f t="shared" si="1"/>
        <v>0.30680940001682366</v>
      </c>
      <c r="X26" s="11">
        <f t="shared" si="2"/>
        <v>2.2941004906335754</v>
      </c>
      <c r="Y26" s="10">
        <f t="shared" si="3"/>
        <v>7.1626189772057272</v>
      </c>
      <c r="Z26" s="6">
        <f t="shared" si="9"/>
        <v>0.69364960431070921</v>
      </c>
      <c r="AA26" s="11">
        <f t="shared" si="10"/>
        <v>5.5581602616986094</v>
      </c>
      <c r="AB26" s="6">
        <f t="shared" si="4"/>
        <v>0.24762223049405871</v>
      </c>
      <c r="AC26" s="11">
        <v>-1.0108540729833102</v>
      </c>
      <c r="AD26" s="11">
        <v>-1.040166069402602</v>
      </c>
      <c r="AE26" s="11">
        <v>1.7835625936833566</v>
      </c>
      <c r="AF26" s="11">
        <v>1.7542505972640647</v>
      </c>
      <c r="AG26" s="28">
        <v>1.5418492666176498</v>
      </c>
    </row>
  </sheetData>
  <mergeCells count="26">
    <mergeCell ref="AE2:AG2"/>
    <mergeCell ref="Y2:Y3"/>
    <mergeCell ref="Z2:Z3"/>
    <mergeCell ref="AA2:AA3"/>
    <mergeCell ref="AB2:AB3"/>
    <mergeCell ref="AC2:AD2"/>
    <mergeCell ref="W2:W3"/>
    <mergeCell ref="X2:X3"/>
    <mergeCell ref="A1:R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U2"/>
    <mergeCell ref="V2:V3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N23"/>
  <sheetViews>
    <sheetView tabSelected="1" workbookViewId="0">
      <selection sqref="A1:L1"/>
    </sheetView>
  </sheetViews>
  <sheetFormatPr defaultColWidth="8.81640625" defaultRowHeight="14.1" x14ac:dyDescent="0.3"/>
  <cols>
    <col min="8" max="8" width="7.7265625" customWidth="1"/>
    <col min="9" max="9" width="6.36328125" customWidth="1"/>
    <col min="10" max="10" width="6.90625" customWidth="1"/>
    <col min="11" max="11" width="14.6328125" customWidth="1"/>
    <col min="13" max="13" width="20.54296875" customWidth="1"/>
  </cols>
  <sheetData>
    <row r="1" spans="1:14" x14ac:dyDescent="0.3">
      <c r="A1" s="100" t="s">
        <v>97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spans="1:14" ht="28.15" x14ac:dyDescent="0.3">
      <c r="A2" s="20" t="s">
        <v>6</v>
      </c>
      <c r="B2" s="20" t="s">
        <v>48</v>
      </c>
      <c r="C2" s="20" t="s">
        <v>49</v>
      </c>
      <c r="D2" s="9" t="s">
        <v>7</v>
      </c>
      <c r="E2" s="20" t="s">
        <v>59</v>
      </c>
      <c r="F2" s="20" t="s">
        <v>60</v>
      </c>
      <c r="G2" s="20" t="s">
        <v>61</v>
      </c>
      <c r="H2" s="9" t="s">
        <v>62</v>
      </c>
      <c r="I2" s="20" t="s">
        <v>50</v>
      </c>
      <c r="J2" s="9" t="s">
        <v>77</v>
      </c>
      <c r="K2" s="49" t="s">
        <v>110</v>
      </c>
      <c r="L2" s="9" t="s">
        <v>77</v>
      </c>
      <c r="M2" s="87" t="s">
        <v>109</v>
      </c>
      <c r="N2" s="88" t="s">
        <v>76</v>
      </c>
    </row>
    <row r="3" spans="1:14" x14ac:dyDescent="0.3">
      <c r="A3" s="1" t="s">
        <v>30</v>
      </c>
      <c r="B3" s="11">
        <v>22.292200000000001</v>
      </c>
      <c r="C3" s="11">
        <v>113.7637</v>
      </c>
      <c r="D3" s="11">
        <v>6.5</v>
      </c>
      <c r="E3" s="11">
        <v>15.448979237854063</v>
      </c>
      <c r="F3" s="11">
        <v>26.085025931000988</v>
      </c>
      <c r="G3" s="11">
        <v>58.465994831144954</v>
      </c>
      <c r="H3" s="22">
        <v>2.8585671435291946</v>
      </c>
      <c r="I3" s="2">
        <f>(F3+2*G3)/(F3+G3)</f>
        <v>1.6914877467371816</v>
      </c>
      <c r="J3" s="6">
        <v>0.01</v>
      </c>
      <c r="K3" s="11">
        <f>(I3-0.005)/0.057</f>
        <v>29.587504328722485</v>
      </c>
      <c r="L3" s="11">
        <f>SQRT(SUMSQ(J3/0.057,0.9))</f>
        <v>0.91693985688201607</v>
      </c>
      <c r="M3" s="53">
        <v>1.4623043287224853</v>
      </c>
      <c r="N3" s="11">
        <v>0.91693985688201607</v>
      </c>
    </row>
    <row r="4" spans="1:14" x14ac:dyDescent="0.3">
      <c r="A4" s="1" t="s">
        <v>29</v>
      </c>
      <c r="B4" s="11">
        <v>22.127800000000001</v>
      </c>
      <c r="C4" s="11">
        <v>113.6824</v>
      </c>
      <c r="D4" s="11">
        <v>8</v>
      </c>
      <c r="E4" s="11">
        <v>13.274329024214184</v>
      </c>
      <c r="F4" s="11">
        <v>23.857987728853601</v>
      </c>
      <c r="G4" s="11">
        <v>62.867683246932216</v>
      </c>
      <c r="H4" s="22">
        <v>3.4458755071760923</v>
      </c>
      <c r="I4" s="2">
        <f t="shared" ref="I4:I22" si="0">(F4+2*G4)/(F4+G4)</f>
        <v>1.7249028175807961</v>
      </c>
      <c r="J4" s="6">
        <v>0.01</v>
      </c>
      <c r="K4" s="11">
        <f t="shared" ref="K4:K22" si="1">(I4-0.005)/0.057</f>
        <v>30.173733641768354</v>
      </c>
      <c r="L4" s="11">
        <f t="shared" ref="L4:L22" si="2">SQRT(SUMSQ(J4/0.057,0.9))</f>
        <v>0.91693985688201607</v>
      </c>
      <c r="M4" s="53">
        <v>2.0485336417683548</v>
      </c>
      <c r="N4" s="11">
        <v>0.91693985688201607</v>
      </c>
    </row>
    <row r="5" spans="1:14" x14ac:dyDescent="0.3">
      <c r="A5" s="1" t="s">
        <v>23</v>
      </c>
      <c r="B5" s="11">
        <v>21.519583333333333</v>
      </c>
      <c r="C5" s="11">
        <v>112.70016666666666</v>
      </c>
      <c r="D5" s="22">
        <v>14</v>
      </c>
      <c r="E5" s="11">
        <v>18.99286087688704</v>
      </c>
      <c r="F5" s="11">
        <v>30.79767429795962</v>
      </c>
      <c r="G5" s="11">
        <v>50.20946482515334</v>
      </c>
      <c r="H5" s="22">
        <v>3.3490569139339503</v>
      </c>
      <c r="I5" s="2">
        <f t="shared" si="0"/>
        <v>1.6198153072514516</v>
      </c>
      <c r="J5" s="6">
        <v>0.01</v>
      </c>
      <c r="K5" s="11">
        <f t="shared" si="1"/>
        <v>28.330093109674589</v>
      </c>
      <c r="L5" s="11">
        <f t="shared" si="2"/>
        <v>0.91693985688201607</v>
      </c>
      <c r="M5" s="53">
        <v>1.4093109674593762E-2</v>
      </c>
      <c r="N5" s="11">
        <v>0.91693985688201607</v>
      </c>
    </row>
    <row r="6" spans="1:14" x14ac:dyDescent="0.3">
      <c r="A6" s="1" t="s">
        <v>22</v>
      </c>
      <c r="B6" s="11">
        <v>21.719883333333332</v>
      </c>
      <c r="C6" s="11">
        <v>113.03015000000001</v>
      </c>
      <c r="D6" s="22">
        <v>15</v>
      </c>
      <c r="E6" s="11">
        <v>18.444776129081767</v>
      </c>
      <c r="F6" s="11">
        <v>30.649137577911961</v>
      </c>
      <c r="G6" s="11">
        <v>50.906086293006268</v>
      </c>
      <c r="H6" s="22">
        <v>3.4927074434773546</v>
      </c>
      <c r="I6" s="2">
        <f t="shared" si="0"/>
        <v>1.6241916075612526</v>
      </c>
      <c r="J6" s="6">
        <v>0.01</v>
      </c>
      <c r="K6" s="11">
        <f t="shared" si="1"/>
        <v>28.406870308092152</v>
      </c>
      <c r="L6" s="11">
        <f t="shared" si="2"/>
        <v>0.91693985688201607</v>
      </c>
      <c r="M6" s="53">
        <v>0.27367030809215365</v>
      </c>
      <c r="N6" s="11">
        <v>0.91693985688201607</v>
      </c>
    </row>
    <row r="7" spans="1:14" x14ac:dyDescent="0.3">
      <c r="A7" s="1" t="s">
        <v>28</v>
      </c>
      <c r="B7" s="11">
        <v>22.7102</v>
      </c>
      <c r="C7" s="11">
        <v>113.6818</v>
      </c>
      <c r="D7" s="11">
        <v>17.5</v>
      </c>
      <c r="E7" s="11">
        <v>15.452681728828384</v>
      </c>
      <c r="F7" s="11">
        <v>17.522279667135713</v>
      </c>
      <c r="G7" s="11">
        <v>67.025038604035899</v>
      </c>
      <c r="H7" s="22">
        <v>2.5056144477795947</v>
      </c>
      <c r="I7" s="2">
        <f t="shared" si="0"/>
        <v>1.7927517983369279</v>
      </c>
      <c r="J7" s="6">
        <v>0.01</v>
      </c>
      <c r="K7" s="11">
        <f t="shared" si="1"/>
        <v>31.364066637489962</v>
      </c>
      <c r="L7" s="11">
        <f t="shared" si="2"/>
        <v>0.91693985688201607</v>
      </c>
      <c r="M7" s="53">
        <v>3.2388666374899628</v>
      </c>
      <c r="N7" s="11">
        <v>0.91693985688201607</v>
      </c>
    </row>
    <row r="8" spans="1:14" x14ac:dyDescent="0.3">
      <c r="A8" s="1" t="s">
        <v>14</v>
      </c>
      <c r="B8" s="11">
        <v>21.138833333333299</v>
      </c>
      <c r="C8" s="11">
        <v>110.791166666667</v>
      </c>
      <c r="D8" s="22">
        <v>18</v>
      </c>
      <c r="E8" s="11">
        <v>18.14837194807172</v>
      </c>
      <c r="F8" s="11">
        <v>32.087860325586597</v>
      </c>
      <c r="G8" s="11">
        <v>49.763767726341683</v>
      </c>
      <c r="H8" s="22">
        <v>3.9025926887697433</v>
      </c>
      <c r="I8" s="2">
        <f t="shared" si="0"/>
        <v>1.6079752951861943</v>
      </c>
      <c r="J8" s="6">
        <v>0.01</v>
      </c>
      <c r="K8" s="11">
        <f t="shared" si="1"/>
        <v>28.122373599757797</v>
      </c>
      <c r="L8" s="11">
        <f t="shared" si="2"/>
        <v>0.91693985688201607</v>
      </c>
      <c r="M8" s="53">
        <v>0.22817359975779539</v>
      </c>
      <c r="N8" s="11">
        <v>0.91693985688201607</v>
      </c>
    </row>
    <row r="9" spans="1:14" x14ac:dyDescent="0.3">
      <c r="A9" s="1" t="s">
        <v>21</v>
      </c>
      <c r="B9" s="11">
        <v>21.249500000000001</v>
      </c>
      <c r="C9" s="11">
        <v>111.34848333333333</v>
      </c>
      <c r="D9" s="22">
        <v>26</v>
      </c>
      <c r="E9" s="11">
        <v>19.725900235937239</v>
      </c>
      <c r="F9" s="11">
        <v>33.170658554641832</v>
      </c>
      <c r="G9" s="11">
        <v>47.103441209420936</v>
      </c>
      <c r="H9" s="22">
        <v>4.1302257186823184</v>
      </c>
      <c r="I9" s="2">
        <f t="shared" si="0"/>
        <v>1.586782553125663</v>
      </c>
      <c r="J9" s="6">
        <v>0.01</v>
      </c>
      <c r="K9" s="11">
        <f t="shared" si="1"/>
        <v>27.750571107467771</v>
      </c>
      <c r="L9" s="11">
        <f t="shared" si="2"/>
        <v>0.91693985688201607</v>
      </c>
      <c r="M9" s="53">
        <v>-0.55662889253223113</v>
      </c>
      <c r="N9" s="11">
        <v>0.91693985688201607</v>
      </c>
    </row>
    <row r="10" spans="1:14" x14ac:dyDescent="0.3">
      <c r="A10" s="1" t="s">
        <v>12</v>
      </c>
      <c r="B10" s="11">
        <v>21.470166666666699</v>
      </c>
      <c r="C10" s="11">
        <v>112.54283333333299</v>
      </c>
      <c r="D10" s="22">
        <v>26</v>
      </c>
      <c r="E10" s="11">
        <v>18.743224501414147</v>
      </c>
      <c r="F10" s="11">
        <v>32.415272200924193</v>
      </c>
      <c r="G10" s="11">
        <v>48.841503297661667</v>
      </c>
      <c r="H10" s="22">
        <v>3.975417308126262</v>
      </c>
      <c r="I10" s="2">
        <f t="shared" si="0"/>
        <v>1.6010760702473568</v>
      </c>
      <c r="J10" s="6">
        <v>0.01</v>
      </c>
      <c r="K10" s="11">
        <f t="shared" si="1"/>
        <v>28.0013345657431</v>
      </c>
      <c r="L10" s="11">
        <f t="shared" si="2"/>
        <v>0.91693985688201607</v>
      </c>
      <c r="M10" s="53">
        <v>-0.33306543425689839</v>
      </c>
      <c r="N10" s="11">
        <v>0.91693985688201607</v>
      </c>
    </row>
    <row r="11" spans="1:14" x14ac:dyDescent="0.3">
      <c r="A11" s="1" t="s">
        <v>11</v>
      </c>
      <c r="B11" s="11">
        <v>21.312333333333299</v>
      </c>
      <c r="C11" s="11">
        <v>111.712</v>
      </c>
      <c r="D11" s="22">
        <v>29</v>
      </c>
      <c r="E11" s="11">
        <v>20.829496039913195</v>
      </c>
      <c r="F11" s="11">
        <v>31.916938280305274</v>
      </c>
      <c r="G11" s="11">
        <v>47.253565679781531</v>
      </c>
      <c r="H11" s="22">
        <v>3.5113718946948933</v>
      </c>
      <c r="I11" s="2">
        <f t="shared" si="0"/>
        <v>1.5968582150696433</v>
      </c>
      <c r="J11" s="6">
        <v>0.01</v>
      </c>
      <c r="K11" s="11">
        <f t="shared" si="1"/>
        <v>27.92733710648497</v>
      </c>
      <c r="L11" s="11">
        <f t="shared" si="2"/>
        <v>0.91693985688201607</v>
      </c>
      <c r="M11" s="53">
        <v>-0.37606289351503008</v>
      </c>
      <c r="N11" s="11">
        <v>0.91693985688201607</v>
      </c>
    </row>
    <row r="12" spans="1:14" x14ac:dyDescent="0.3">
      <c r="A12" s="1" t="s">
        <v>9</v>
      </c>
      <c r="B12" s="11">
        <v>22.001166666666698</v>
      </c>
      <c r="C12" s="11">
        <v>114.00149999999999</v>
      </c>
      <c r="D12" s="22">
        <v>35</v>
      </c>
      <c r="E12" s="11">
        <v>17.97267870081469</v>
      </c>
      <c r="F12" s="11">
        <v>34.351418590814745</v>
      </c>
      <c r="G12" s="11">
        <v>47.675902708370558</v>
      </c>
      <c r="H12" s="22">
        <v>3.6763793172089847</v>
      </c>
      <c r="I12" s="2">
        <f t="shared" si="0"/>
        <v>1.5812197930306433</v>
      </c>
      <c r="J12" s="6">
        <v>0.01</v>
      </c>
      <c r="K12" s="11">
        <f t="shared" si="1"/>
        <v>27.652978825099005</v>
      </c>
      <c r="L12" s="11">
        <f t="shared" si="2"/>
        <v>0.91693985688201607</v>
      </c>
      <c r="M12" s="53">
        <v>-0.48842117490099213</v>
      </c>
      <c r="N12" s="11">
        <v>0.91693985688201607</v>
      </c>
    </row>
    <row r="13" spans="1:14" x14ac:dyDescent="0.3">
      <c r="A13" s="1" t="s">
        <v>13</v>
      </c>
      <c r="B13" s="11">
        <v>21.248999999999999</v>
      </c>
      <c r="C13" s="11">
        <v>112.74</v>
      </c>
      <c r="D13" s="22">
        <v>45</v>
      </c>
      <c r="E13" s="11">
        <v>14.35931615251153</v>
      </c>
      <c r="F13" s="11">
        <v>31.722253456416212</v>
      </c>
      <c r="G13" s="11">
        <v>53.918430391072256</v>
      </c>
      <c r="H13" s="22">
        <v>3.8634844698163597</v>
      </c>
      <c r="I13" s="2">
        <f t="shared" si="0"/>
        <v>1.6295889753413437</v>
      </c>
      <c r="J13" s="6">
        <v>0.01</v>
      </c>
      <c r="K13" s="11">
        <f t="shared" si="1"/>
        <v>28.501560970900769</v>
      </c>
      <c r="L13" s="11">
        <f t="shared" si="2"/>
        <v>0.91693985688201607</v>
      </c>
      <c r="M13" s="53">
        <v>0.14866097090077091</v>
      </c>
      <c r="N13" s="11">
        <v>0.91693985688201607</v>
      </c>
    </row>
    <row r="14" spans="1:14" x14ac:dyDescent="0.3">
      <c r="A14" s="1" t="s">
        <v>15</v>
      </c>
      <c r="B14" s="11">
        <v>20.4218333333333</v>
      </c>
      <c r="C14" s="11">
        <v>111.1095</v>
      </c>
      <c r="D14" s="22">
        <v>47</v>
      </c>
      <c r="E14" s="11">
        <v>18.889022581443836</v>
      </c>
      <c r="F14" s="11">
        <v>34.734328468724044</v>
      </c>
      <c r="G14" s="11">
        <v>46.376648949832116</v>
      </c>
      <c r="H14" s="22">
        <v>4.0955409844796575</v>
      </c>
      <c r="I14" s="2">
        <f t="shared" si="0"/>
        <v>1.5717678472855179</v>
      </c>
      <c r="J14" s="6">
        <v>0.01</v>
      </c>
      <c r="K14" s="11">
        <f t="shared" si="1"/>
        <v>27.487155215535402</v>
      </c>
      <c r="L14" s="11">
        <f t="shared" si="2"/>
        <v>0.91693985688201607</v>
      </c>
      <c r="M14" s="53">
        <v>-1.0312447844645938</v>
      </c>
      <c r="N14" s="11">
        <v>0.91693985688201607</v>
      </c>
    </row>
    <row r="15" spans="1:14" x14ac:dyDescent="0.3">
      <c r="A15" s="1" t="s">
        <v>18</v>
      </c>
      <c r="B15" s="11">
        <v>22.059166666666702</v>
      </c>
      <c r="C15" s="11">
        <v>115.0115</v>
      </c>
      <c r="D15" s="22">
        <v>58</v>
      </c>
      <c r="E15" s="11">
        <v>15.942942243406344</v>
      </c>
      <c r="F15" s="11">
        <v>28.95933007209371</v>
      </c>
      <c r="G15" s="11">
        <v>55.097727684499951</v>
      </c>
      <c r="H15" s="22">
        <v>2.9363134911299609</v>
      </c>
      <c r="I15" s="2">
        <f t="shared" si="0"/>
        <v>1.6554800888230941</v>
      </c>
      <c r="J15" s="6">
        <v>0.01</v>
      </c>
      <c r="K15" s="11">
        <f t="shared" si="1"/>
        <v>28.955791031984106</v>
      </c>
      <c r="L15" s="11">
        <f t="shared" si="2"/>
        <v>0.91693985688201607</v>
      </c>
      <c r="M15" s="53">
        <v>0.74889103198410467</v>
      </c>
      <c r="N15" s="11">
        <v>0.91693985688201607</v>
      </c>
    </row>
    <row r="16" spans="1:14" x14ac:dyDescent="0.3">
      <c r="A16" s="1" t="s">
        <v>25</v>
      </c>
      <c r="B16" s="11">
        <v>20.93074</v>
      </c>
      <c r="C16" s="11">
        <v>114.5356</v>
      </c>
      <c r="D16" s="22">
        <v>86</v>
      </c>
      <c r="E16" s="11">
        <v>13.148567776422057</v>
      </c>
      <c r="F16" s="11">
        <v>23.191563534948585</v>
      </c>
      <c r="G16" s="11">
        <v>63.659868688629359</v>
      </c>
      <c r="H16" s="22">
        <v>1.695031683974239</v>
      </c>
      <c r="I16" s="2">
        <f t="shared" si="0"/>
        <v>1.7329743109446079</v>
      </c>
      <c r="J16" s="6">
        <v>0.01</v>
      </c>
      <c r="K16" s="11">
        <f t="shared" si="1"/>
        <v>30.315338788501894</v>
      </c>
      <c r="L16" s="11">
        <f t="shared" si="2"/>
        <v>0.91693985688201607</v>
      </c>
      <c r="M16" s="53">
        <v>1.8961387885018937</v>
      </c>
      <c r="N16" s="11">
        <v>0.91693985688201607</v>
      </c>
    </row>
    <row r="17" spans="1:14" x14ac:dyDescent="0.3">
      <c r="A17" s="1" t="s">
        <v>8</v>
      </c>
      <c r="B17" s="11">
        <v>21.273333333333301</v>
      </c>
      <c r="C17" s="11">
        <v>114.73050000000001</v>
      </c>
      <c r="D17" s="22">
        <v>88</v>
      </c>
      <c r="E17" s="11">
        <v>16.683011961667066</v>
      </c>
      <c r="F17" s="11">
        <v>29.041599419291568</v>
      </c>
      <c r="G17" s="11">
        <v>54.275388619041379</v>
      </c>
      <c r="H17" s="22">
        <v>2.6429704468822797</v>
      </c>
      <c r="I17" s="2">
        <f t="shared" si="0"/>
        <v>1.6514324376928995</v>
      </c>
      <c r="J17" s="6">
        <v>0.01</v>
      </c>
      <c r="K17" s="11">
        <f t="shared" si="1"/>
        <v>28.88477960864736</v>
      </c>
      <c r="L17" s="11">
        <f t="shared" si="2"/>
        <v>0.91693985688201607</v>
      </c>
      <c r="M17" s="53">
        <v>0.58087960864736132</v>
      </c>
      <c r="N17" s="11">
        <v>0.91693985688201607</v>
      </c>
    </row>
    <row r="18" spans="1:14" x14ac:dyDescent="0.3">
      <c r="A18" s="1" t="s">
        <v>26</v>
      </c>
      <c r="B18" s="11">
        <v>20.56542</v>
      </c>
      <c r="C18" s="11">
        <v>113.79810000000001</v>
      </c>
      <c r="D18" s="22">
        <v>88</v>
      </c>
      <c r="E18" s="11">
        <v>13.034388937679736</v>
      </c>
      <c r="F18" s="11">
        <v>23.838404711473885</v>
      </c>
      <c r="G18" s="11">
        <v>63.127206350846379</v>
      </c>
      <c r="H18" s="22">
        <v>2.3746830351631463</v>
      </c>
      <c r="I18" s="2">
        <f t="shared" si="0"/>
        <v>1.7258869980871969</v>
      </c>
      <c r="J18" s="6">
        <v>0.01</v>
      </c>
      <c r="K18" s="11">
        <f t="shared" si="1"/>
        <v>30.190999966442053</v>
      </c>
      <c r="L18" s="11">
        <f t="shared" si="2"/>
        <v>0.91693985688201607</v>
      </c>
      <c r="M18" s="53">
        <v>1.6621999664420528</v>
      </c>
      <c r="N18" s="11">
        <v>0.91693985688201607</v>
      </c>
    </row>
    <row r="19" spans="1:14" x14ac:dyDescent="0.3">
      <c r="A19" s="1" t="s">
        <v>16</v>
      </c>
      <c r="B19" s="11">
        <v>20.7</v>
      </c>
      <c r="C19" s="11">
        <v>113.37</v>
      </c>
      <c r="D19" s="22">
        <v>90</v>
      </c>
      <c r="E19" s="11">
        <v>16.172099350093205</v>
      </c>
      <c r="F19" s="11">
        <v>32.908458864426422</v>
      </c>
      <c r="G19" s="11">
        <v>50.919441785480387</v>
      </c>
      <c r="H19" s="22">
        <v>3.2656691777016618</v>
      </c>
      <c r="I19" s="2">
        <f t="shared" si="0"/>
        <v>1.607428331029509</v>
      </c>
      <c r="J19" s="6">
        <v>0.01</v>
      </c>
      <c r="K19" s="11">
        <f t="shared" si="1"/>
        <v>28.112777737359806</v>
      </c>
      <c r="L19" s="11">
        <f t="shared" si="2"/>
        <v>0.91693985688201607</v>
      </c>
      <c r="M19" s="53">
        <v>-0.3986222626401954</v>
      </c>
      <c r="N19" s="11">
        <v>0.91693985688201607</v>
      </c>
    </row>
    <row r="20" spans="1:14" x14ac:dyDescent="0.3">
      <c r="A20" s="1" t="s">
        <v>17</v>
      </c>
      <c r="B20" s="11">
        <v>20.139500000000002</v>
      </c>
      <c r="C20" s="11">
        <v>112.059333333333</v>
      </c>
      <c r="D20" s="22">
        <v>90</v>
      </c>
      <c r="E20" s="11">
        <v>15.193181323248982</v>
      </c>
      <c r="F20" s="11">
        <v>27.529025013302938</v>
      </c>
      <c r="G20" s="11">
        <v>57.277793663448072</v>
      </c>
      <c r="H20" s="22">
        <v>2.2495765209335232</v>
      </c>
      <c r="I20" s="2">
        <f t="shared" si="0"/>
        <v>1.6753913724999832</v>
      </c>
      <c r="J20" s="6">
        <v>0.01</v>
      </c>
      <c r="K20" s="11">
        <f t="shared" si="1"/>
        <v>29.305111798245321</v>
      </c>
      <c r="L20" s="11">
        <f t="shared" si="2"/>
        <v>0.91693985688201607</v>
      </c>
      <c r="M20" s="53">
        <v>0.5233117982453237</v>
      </c>
      <c r="N20" s="11">
        <v>0.91693985688201607</v>
      </c>
    </row>
    <row r="21" spans="1:14" x14ac:dyDescent="0.3">
      <c r="A21" s="1" t="s">
        <v>10</v>
      </c>
      <c r="B21" s="11">
        <v>19.1978333333333</v>
      </c>
      <c r="C21" s="11">
        <v>112.286666666667</v>
      </c>
      <c r="D21" s="22">
        <v>186</v>
      </c>
      <c r="E21" s="11">
        <v>15.859148890556327</v>
      </c>
      <c r="F21" s="11">
        <v>23.165934183728158</v>
      </c>
      <c r="G21" s="11">
        <v>60.974916925715519</v>
      </c>
      <c r="H21" s="22">
        <v>1.5303069759049235</v>
      </c>
      <c r="I21" s="2">
        <f t="shared" si="0"/>
        <v>1.7246767310019748</v>
      </c>
      <c r="J21" s="6">
        <v>0.01</v>
      </c>
      <c r="K21" s="11">
        <f t="shared" si="1"/>
        <v>30.169767210560963</v>
      </c>
      <c r="L21" s="11">
        <f t="shared" si="2"/>
        <v>0.91693985688201607</v>
      </c>
      <c r="M21" s="53">
        <v>0.92556721056096336</v>
      </c>
      <c r="N21" s="11">
        <v>0.91693985688201607</v>
      </c>
    </row>
    <row r="22" spans="1:14" x14ac:dyDescent="0.3">
      <c r="A22" s="1" t="s">
        <v>27</v>
      </c>
      <c r="B22" s="11">
        <v>19.662320000000001</v>
      </c>
      <c r="C22" s="11">
        <v>114.63782999999999</v>
      </c>
      <c r="D22" s="22">
        <v>1307</v>
      </c>
      <c r="E22" s="11">
        <v>38.61302617770523</v>
      </c>
      <c r="F22" s="11">
        <v>22.211695429104481</v>
      </c>
      <c r="G22" s="11">
        <v>39.175278393190297</v>
      </c>
      <c r="H22" s="22">
        <v>1.519650811230848</v>
      </c>
      <c r="I22" s="2">
        <f t="shared" si="0"/>
        <v>1.6381692393991647</v>
      </c>
      <c r="J22" s="6">
        <v>0.01</v>
      </c>
      <c r="K22" s="11">
        <f t="shared" si="1"/>
        <v>28.652091919283592</v>
      </c>
      <c r="L22" s="11">
        <f t="shared" si="2"/>
        <v>0.91693985688201607</v>
      </c>
      <c r="M22" s="53">
        <v>-0.42690808071640873</v>
      </c>
      <c r="N22" s="11">
        <v>0.91693985688201607</v>
      </c>
    </row>
    <row r="23" spans="1:14" x14ac:dyDescent="0.3">
      <c r="A23" s="7"/>
    </row>
  </sheetData>
  <mergeCells count="1">
    <mergeCell ref="A1:L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Table S1</vt:lpstr>
      <vt:lpstr>Table S2</vt:lpstr>
      <vt:lpstr>Table S3</vt:lpstr>
      <vt:lpstr>Table S4</vt:lpstr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Bobby Wei</cp:lastModifiedBy>
  <dcterms:created xsi:type="dcterms:W3CDTF">2015-06-05T18:19:34Z</dcterms:created>
  <dcterms:modified xsi:type="dcterms:W3CDTF">2020-07-20T10:41:37Z</dcterms:modified>
</cp:coreProperties>
</file>